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Z:\FILES\Housing Needs\Short-Term to Long-Term Rentals Toolkit\"/>
    </mc:Choice>
  </mc:AlternateContent>
  <xr:revisionPtr revIDLastSave="0" documentId="13_ncr:1_{04DEBACD-F147-4E1F-93A7-7BAFDC6B81F1}" xr6:coauthVersionLast="47" xr6:coauthVersionMax="47" xr10:uidLastSave="{00000000-0000-0000-0000-000000000000}"/>
  <bookViews>
    <workbookView xWindow="-108" yWindow="-108" windowWidth="23256" windowHeight="12456" xr2:uid="{9F812E8B-31BA-47A4-8985-EE6352959772}"/>
  </bookViews>
  <sheets>
    <sheet name="Instructions" sheetId="2" r:id="rId1"/>
    <sheet name="P&amp;L" sheetId="1" r:id="rId2"/>
  </sheets>
  <definedNames>
    <definedName name="Clear_STR_Revenues">'P&amp;L'!$D$4:$O$4</definedName>
    <definedName name="PrintRng">'P&amp;L'!$B$2:$S$70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S10" i="1" s="1"/>
  <c r="G7" i="1"/>
  <c r="G70" i="1" s="1"/>
  <c r="L58" i="1"/>
  <c r="S57" i="1"/>
  <c r="S56" i="1"/>
  <c r="S55" i="1"/>
  <c r="M7" i="1"/>
  <c r="M70" i="1" s="1"/>
  <c r="S11" i="1"/>
  <c r="R58" i="1"/>
  <c r="R60" i="1" s="1"/>
  <c r="P29" i="1"/>
  <c r="P4" i="1"/>
  <c r="E69" i="1"/>
  <c r="F69" i="1"/>
  <c r="G69" i="1"/>
  <c r="H69" i="1"/>
  <c r="I69" i="1"/>
  <c r="J69" i="1"/>
  <c r="K69" i="1"/>
  <c r="L69" i="1"/>
  <c r="M69" i="1"/>
  <c r="N69" i="1"/>
  <c r="O69" i="1"/>
  <c r="D69" i="1"/>
  <c r="E68" i="1"/>
  <c r="F68" i="1"/>
  <c r="G68" i="1"/>
  <c r="H68" i="1"/>
  <c r="I68" i="1"/>
  <c r="J68" i="1"/>
  <c r="K68" i="1"/>
  <c r="L68" i="1"/>
  <c r="M68" i="1"/>
  <c r="N68" i="1"/>
  <c r="O68" i="1"/>
  <c r="D68" i="1"/>
  <c r="P67" i="1"/>
  <c r="O7" i="1"/>
  <c r="O54" i="1" s="1"/>
  <c r="J7" i="1"/>
  <c r="J70" i="1" s="1"/>
  <c r="D7" i="1"/>
  <c r="D70" i="1" s="1"/>
  <c r="P57" i="1"/>
  <c r="P55" i="1"/>
  <c r="D58" i="1"/>
  <c r="E16" i="1"/>
  <c r="F16" i="1"/>
  <c r="G16" i="1"/>
  <c r="H16" i="1"/>
  <c r="I16" i="1"/>
  <c r="K16" i="1"/>
  <c r="L16" i="1"/>
  <c r="M16" i="1"/>
  <c r="N16" i="1"/>
  <c r="D16" i="1"/>
  <c r="D52" i="1" s="1"/>
  <c r="R15" i="1"/>
  <c r="S15" i="1" s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P66" i="1"/>
  <c r="S9" i="1"/>
  <c r="E7" i="1"/>
  <c r="E70" i="1" s="1"/>
  <c r="F7" i="1"/>
  <c r="F70" i="1" s="1"/>
  <c r="H7" i="1"/>
  <c r="H70" i="1" s="1"/>
  <c r="I7" i="1"/>
  <c r="I70" i="1" s="1"/>
  <c r="K7" i="1"/>
  <c r="K70" i="1" s="1"/>
  <c r="L7" i="1"/>
  <c r="L70" i="1" s="1"/>
  <c r="N7" i="1"/>
  <c r="N70" i="1" s="1"/>
  <c r="P42" i="1"/>
  <c r="P47" i="1"/>
  <c r="P43" i="1"/>
  <c r="P45" i="1"/>
  <c r="P41" i="1"/>
  <c r="P39" i="1"/>
  <c r="P37" i="1"/>
  <c r="P35" i="1"/>
  <c r="P33" i="1"/>
  <c r="P31" i="1"/>
  <c r="P28" i="1"/>
  <c r="P26" i="1"/>
  <c r="P24" i="1"/>
  <c r="P20" i="1"/>
  <c r="P51" i="1"/>
  <c r="P49" i="1"/>
  <c r="P48" i="1"/>
  <c r="P46" i="1"/>
  <c r="P44" i="1"/>
  <c r="P40" i="1"/>
  <c r="P38" i="1"/>
  <c r="P36" i="1"/>
  <c r="P34" i="1"/>
  <c r="P32" i="1"/>
  <c r="P30" i="1"/>
  <c r="P27" i="1"/>
  <c r="P25" i="1"/>
  <c r="P23" i="1"/>
  <c r="P21" i="1"/>
  <c r="P19" i="1"/>
  <c r="P17" i="1"/>
  <c r="S58" i="1" l="1"/>
  <c r="R52" i="1"/>
  <c r="S52" i="1" s="1"/>
  <c r="P68" i="1"/>
  <c r="O70" i="1"/>
  <c r="H58" i="1"/>
  <c r="G58" i="1"/>
  <c r="F58" i="1"/>
  <c r="P18" i="1"/>
  <c r="E52" i="1"/>
  <c r="E58" i="1"/>
  <c r="H52" i="1"/>
  <c r="H53" i="1" s="1"/>
  <c r="G52" i="1"/>
  <c r="G53" i="1" s="1"/>
  <c r="G54" i="1" s="1"/>
  <c r="F52" i="1"/>
  <c r="F53" i="1" s="1"/>
  <c r="O16" i="1"/>
  <c r="J16" i="1"/>
  <c r="D53" i="1"/>
  <c r="D60" i="1" s="1"/>
  <c r="P69" i="1"/>
  <c r="R12" i="1"/>
  <c r="P7" i="1"/>
  <c r="P5" i="1"/>
  <c r="P6" i="1"/>
  <c r="S12" i="1"/>
  <c r="P50" i="1"/>
  <c r="S53" i="1" l="1"/>
  <c r="R64" i="1" s="1"/>
  <c r="P16" i="1"/>
  <c r="I58" i="1"/>
  <c r="J52" i="1"/>
  <c r="J53" i="1" s="1"/>
  <c r="J54" i="1" s="1"/>
  <c r="I52" i="1"/>
  <c r="I53" i="1" s="1"/>
  <c r="I54" i="1" s="1"/>
  <c r="K52" i="1"/>
  <c r="K53" i="1" s="1"/>
  <c r="K54" i="1" s="1"/>
  <c r="E53" i="1"/>
  <c r="E54" i="1" s="1"/>
  <c r="H60" i="1"/>
  <c r="F60" i="1"/>
  <c r="F54" i="1"/>
  <c r="G60" i="1"/>
  <c r="L52" i="1"/>
  <c r="L53" i="1" s="1"/>
  <c r="D54" i="1"/>
  <c r="H54" i="1"/>
  <c r="S54" i="1" l="1"/>
  <c r="S60" i="1"/>
  <c r="J58" i="1"/>
  <c r="J60" i="1" s="1"/>
  <c r="I60" i="1"/>
  <c r="E60" i="1"/>
  <c r="L54" i="1"/>
  <c r="M52" i="1"/>
  <c r="M53" i="1" l="1"/>
  <c r="N52" i="1"/>
  <c r="N53" i="1" s="1"/>
  <c r="K58" i="1" l="1"/>
  <c r="K60" i="1" s="1"/>
  <c r="L60" i="1"/>
  <c r="N54" i="1"/>
  <c r="O52" i="1"/>
  <c r="P22" i="1"/>
  <c r="M54" i="1"/>
  <c r="O53" i="1" l="1"/>
  <c r="P53" i="1" s="1"/>
  <c r="P52" i="1"/>
  <c r="M58" i="1"/>
  <c r="M60" i="1" s="1"/>
  <c r="P64" i="1" l="1"/>
  <c r="D64" i="1" s="1"/>
  <c r="P54" i="1"/>
  <c r="O58" i="1"/>
  <c r="O60" i="1" s="1"/>
  <c r="N58" i="1"/>
  <c r="N60" i="1" s="1"/>
  <c r="P56" i="1" l="1"/>
  <c r="P58" i="1" s="1"/>
  <c r="P60" i="1"/>
</calcChain>
</file>

<file path=xl/sharedStrings.xml><?xml version="1.0" encoding="utf-8"?>
<sst xmlns="http://schemas.openxmlformats.org/spreadsheetml/2006/main" count="103" uniqueCount="99">
  <si>
    <t>Income</t>
  </si>
  <si>
    <t>Expenses</t>
  </si>
  <si>
    <t>Electricity</t>
  </si>
  <si>
    <t>Water</t>
  </si>
  <si>
    <t>Internet</t>
  </si>
  <si>
    <t>Insurance</t>
  </si>
  <si>
    <t>Property Tax</t>
  </si>
  <si>
    <t>Advertising</t>
  </si>
  <si>
    <t>Staff</t>
  </si>
  <si>
    <t>Amenities</t>
  </si>
  <si>
    <t>Laundry</t>
  </si>
  <si>
    <t>Accessories</t>
  </si>
  <si>
    <t>Cleaning Supplies</t>
  </si>
  <si>
    <t>Cleaning Services</t>
  </si>
  <si>
    <t>Furniture</t>
  </si>
  <si>
    <t>Appliances/Electronic Equipment</t>
  </si>
  <si>
    <t>Decorations/Art</t>
  </si>
  <si>
    <t>Automobile Miles</t>
  </si>
  <si>
    <t>Sewer</t>
  </si>
  <si>
    <t>Maintenance</t>
  </si>
  <si>
    <t>HOA</t>
  </si>
  <si>
    <t>Towels/Linens</t>
  </si>
  <si>
    <t>Welcome Gifts</t>
  </si>
  <si>
    <t>Performance Metrics</t>
  </si>
  <si>
    <t>Available Nights</t>
  </si>
  <si>
    <t>Booked Nights</t>
  </si>
  <si>
    <t>ADR</t>
  </si>
  <si>
    <t>Accounting and Legal</t>
  </si>
  <si>
    <t>Personal Property Tax</t>
  </si>
  <si>
    <t>Property Management</t>
  </si>
  <si>
    <t>Local License &amp; Permit Fees</t>
  </si>
  <si>
    <t>Pest Control</t>
  </si>
  <si>
    <t>Unit Turnover</t>
  </si>
  <si>
    <t>Landscaping</t>
  </si>
  <si>
    <t>Office Supplies &amp; Equipment</t>
  </si>
  <si>
    <t>Garbage Removal</t>
  </si>
  <si>
    <t>Security</t>
  </si>
  <si>
    <t>Snow Removal</t>
  </si>
  <si>
    <t>Interest</t>
  </si>
  <si>
    <t>Principal Payments</t>
  </si>
  <si>
    <t>Cleaning Fees</t>
  </si>
  <si>
    <t>Short Term Rental</t>
  </si>
  <si>
    <t>NET OPERATING INCOME</t>
  </si>
  <si>
    <t>CASH FLOW BEFORE TAXES</t>
  </si>
  <si>
    <t>Late Fees &amp; Retained Security Deposits</t>
  </si>
  <si>
    <t>Additional Fees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</si>
  <si>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</si>
  <si>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</si>
  <si>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</si>
  <si>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</si>
  <si>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</si>
  <si>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</si>
  <si>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</si>
  <si>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</si>
  <si>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</si>
  <si>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</si>
  <si>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</si>
  <si>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</si>
  <si>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Long Term Rental</t>
  </si>
  <si>
    <t>Annual</t>
  </si>
  <si>
    <t>Reserves for Replacements</t>
  </si>
  <si>
    <t>Extraordinary Damage</t>
  </si>
  <si>
    <t>Total Expenses</t>
  </si>
  <si>
    <t>Expensable Replacements</t>
  </si>
  <si>
    <t>Operating Margin</t>
  </si>
  <si>
    <t>Cash Flow Deductions</t>
  </si>
  <si>
    <t>Total Building Cost</t>
  </si>
  <si>
    <t>CAP RATE</t>
  </si>
  <si>
    <t>Short Term Rental Income</t>
  </si>
  <si>
    <t>Vacancy Allowance (LTR Only)</t>
  </si>
  <si>
    <t>Total STR Income</t>
  </si>
  <si>
    <t>Net Effective LTR Income</t>
  </si>
  <si>
    <t>Monthly</t>
  </si>
  <si>
    <t>Projected Long-Term Rental Income</t>
  </si>
  <si>
    <t>Occupancy %</t>
  </si>
  <si>
    <t xml:space="preserve">Cells in  </t>
  </si>
  <si>
    <t>are for STR Income items.</t>
  </si>
  <si>
    <t>This workbook  allows real estate owners to compare short term rentals STR to long term rentals LTR on the same sheet called P&amp;L.</t>
  </si>
  <si>
    <t>are for LTR Income items.</t>
  </si>
  <si>
    <t>soft rose</t>
  </si>
  <si>
    <t>light grey</t>
  </si>
  <si>
    <t>are formulas and are locked.</t>
  </si>
  <si>
    <t>are for expense items. Many categories are available, use only what you need and rename as necessary.</t>
  </si>
  <si>
    <t>(1)</t>
  </si>
  <si>
    <t>The table for LTRs only has a single column to enter monthly income and expenses because occupancy will be more constant.</t>
  </si>
  <si>
    <t>(1) Based on Arbor REIT and Chandon Economics, Single Family Rentals Cap Rate 2024:Q1</t>
  </si>
  <si>
    <r>
      <t xml:space="preserve">This is </t>
    </r>
    <r>
      <rPr>
        <u/>
        <sz val="16"/>
        <color theme="1"/>
        <rFont val="Aptos Narrow"/>
        <family val="2"/>
        <scheme val="minor"/>
      </rPr>
      <t>your</t>
    </r>
    <r>
      <rPr>
        <sz val="16"/>
        <color theme="1"/>
        <rFont val="Aptos Narrow"/>
        <family val="2"/>
        <scheme val="minor"/>
      </rPr>
      <t xml:space="preserve"> model so you can rename, and, or delete income and expense categories to match what you use.</t>
    </r>
  </si>
  <si>
    <t>RevPAR a (Rev/Available nights)</t>
  </si>
  <si>
    <t>green</t>
  </si>
  <si>
    <t>blue</t>
  </si>
  <si>
    <t>The model calculates annual income and expenses based on the monthly entries.</t>
  </si>
  <si>
    <t>There are probably more categories than you need, we wanted to show a variety of categories that different investors use.</t>
  </si>
  <si>
    <t>Gas / Propane</t>
  </si>
  <si>
    <t>Short Term revenues and expenses are actual from one investor.</t>
  </si>
  <si>
    <t>Long Term revenues and expenses are estimates.</t>
  </si>
  <si>
    <t>LTR Leasing Commissions % of Income:</t>
  </si>
  <si>
    <t>STR Hosting / Booking Fees % of Income:</t>
  </si>
  <si>
    <t>The table for STRs has monthly entries because  occupancy will be variable over a year.</t>
  </si>
  <si>
    <t>Clear the items that are in green, blue, and soft rose cells. But not those in grey.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</si>
</sst>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name val="Garamond"/>
      <family val="1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rgb="FF232A31"/>
      <name val="Arial"/>
      <family val="2"/>
    </font>
    <font>
      <u/>
      <sz val="16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166" fontId="0" fillId="0" borderId="0" xfId="7" applyNumberFormat="1" applyFont="1" applyProtection="1">
      <protection locked="0"/>
    </xf>
    <xf numFmtId="166" fontId="0" fillId="5" borderId="0" xfId="7" applyNumberFormat="1" applyFont="1" applyFill="1" applyBorder="1" applyProtection="1">
      <protection locked="0"/>
    </xf>
    <xf numFmtId="166" fontId="0" fillId="5" borderId="2" xfId="7" applyNumberFormat="1" applyFont="1" applyFill="1" applyBorder="1" applyProtection="1">
      <protection locked="0"/>
    </xf>
    <xf numFmtId="166" fontId="0" fillId="0" borderId="0" xfId="7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5" fillId="0" borderId="0" xfId="3" applyProtection="1">
      <protection locked="0"/>
    </xf>
    <xf numFmtId="166" fontId="0" fillId="5" borderId="1" xfId="7" applyNumberFormat="1" applyFont="1" applyFill="1" applyBorder="1" applyProtection="1"/>
    <xf numFmtId="165" fontId="0" fillId="0" borderId="0" xfId="2" applyNumberFormat="1" applyFont="1" applyProtection="1"/>
    <xf numFmtId="0" fontId="12" fillId="0" borderId="0" xfId="0" applyFont="1" applyAlignment="1" applyProtection="1">
      <alignment horizontal="center"/>
      <protection locked="0"/>
    </xf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3" fontId="16" fillId="0" borderId="0" xfId="0" applyNumberFormat="1" applyFont="1" applyAlignment="1">
      <alignment horizontal="left" vertical="center" indent="1"/>
    </xf>
    <xf numFmtId="0" fontId="15" fillId="4" borderId="0" xfId="0" applyFont="1" applyFill="1" applyProtection="1">
      <protection locked="0"/>
    </xf>
    <xf numFmtId="0" fontId="15" fillId="5" borderId="0" xfId="0" applyFont="1" applyFill="1" applyProtection="1">
      <protection locked="0"/>
    </xf>
    <xf numFmtId="0" fontId="15" fillId="6" borderId="0" xfId="0" applyFont="1" applyFill="1"/>
    <xf numFmtId="9" fontId="0" fillId="0" borderId="0" xfId="1" applyFont="1" applyBorder="1" applyProtection="1">
      <protection locked="0"/>
    </xf>
    <xf numFmtId="166" fontId="0" fillId="0" borderId="0" xfId="7" applyNumberFormat="1" applyFont="1" applyBorder="1" applyProtection="1">
      <protection locked="0"/>
    </xf>
    <xf numFmtId="166" fontId="0" fillId="0" borderId="0" xfId="7" applyNumberFormat="1" applyFont="1" applyBorder="1" applyProtection="1"/>
    <xf numFmtId="166" fontId="0" fillId="0" borderId="6" xfId="7" applyNumberFormat="1" applyFont="1" applyBorder="1" applyProtection="1"/>
    <xf numFmtId="166" fontId="0" fillId="0" borderId="6" xfId="7" applyNumberFormat="1" applyFont="1" applyBorder="1" applyProtection="1">
      <protection locked="0"/>
    </xf>
    <xf numFmtId="166" fontId="0" fillId="0" borderId="7" xfId="7" applyNumberFormat="1" applyFont="1" applyBorder="1" applyProtection="1">
      <protection locked="0"/>
    </xf>
    <xf numFmtId="166" fontId="0" fillId="0" borderId="6" xfId="7" applyNumberFormat="1" applyFont="1" applyFill="1" applyBorder="1" applyProtection="1">
      <protection locked="0"/>
    </xf>
    <xf numFmtId="166" fontId="0" fillId="0" borderId="7" xfId="7" applyNumberFormat="1" applyFont="1" applyBorder="1" applyProtection="1"/>
    <xf numFmtId="9" fontId="0" fillId="0" borderId="6" xfId="1" applyFont="1" applyBorder="1" applyProtection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166" fontId="0" fillId="5" borderId="7" xfId="7" applyNumberFormat="1" applyFont="1" applyFill="1" applyBorder="1" applyProtection="1">
      <protection locked="0"/>
    </xf>
    <xf numFmtId="166" fontId="0" fillId="5" borderId="6" xfId="7" applyNumberFormat="1" applyFont="1" applyFill="1" applyBorder="1" applyProtection="1"/>
    <xf numFmtId="166" fontId="0" fillId="5" borderId="10" xfId="7" applyNumberFormat="1" applyFont="1" applyFill="1" applyBorder="1" applyProtection="1">
      <protection locked="0"/>
    </xf>
    <xf numFmtId="166" fontId="0" fillId="5" borderId="11" xfId="7" applyNumberFormat="1" applyFont="1" applyFill="1" applyBorder="1" applyProtection="1"/>
    <xf numFmtId="166" fontId="0" fillId="5" borderId="12" xfId="7" applyNumberFormat="1" applyFont="1" applyFill="1" applyBorder="1" applyProtection="1"/>
    <xf numFmtId="166" fontId="0" fillId="5" borderId="13" xfId="7" applyNumberFormat="1" applyFont="1" applyFill="1" applyBorder="1" applyProtection="1"/>
    <xf numFmtId="166" fontId="0" fillId="0" borderId="7" xfId="7" applyNumberFormat="1" applyFont="1" applyFill="1" applyBorder="1" applyProtection="1">
      <protection locked="0"/>
    </xf>
    <xf numFmtId="9" fontId="0" fillId="0" borderId="7" xfId="1" applyFont="1" applyBorder="1" applyProtection="1"/>
    <xf numFmtId="9" fontId="0" fillId="0" borderId="0" xfId="1" applyFont="1" applyBorder="1" applyProtection="1"/>
    <xf numFmtId="0" fontId="0" fillId="6" borderId="7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0" borderId="6" xfId="0" applyBorder="1"/>
    <xf numFmtId="1" fontId="0" fillId="0" borderId="7" xfId="0" applyNumberFormat="1" applyBorder="1"/>
    <xf numFmtId="1" fontId="0" fillId="0" borderId="0" xfId="0" applyNumberFormat="1"/>
    <xf numFmtId="1" fontId="0" fillId="0" borderId="6" xfId="0" applyNumberFormat="1" applyBorder="1"/>
    <xf numFmtId="1" fontId="0" fillId="0" borderId="14" xfId="0" applyNumberFormat="1" applyBorder="1"/>
    <xf numFmtId="1" fontId="0" fillId="0" borderId="3" xfId="0" applyNumberFormat="1" applyBorder="1"/>
    <xf numFmtId="0" fontId="0" fillId="0" borderId="8" xfId="0" applyBorder="1" applyProtection="1">
      <protection locked="0"/>
    </xf>
    <xf numFmtId="164" fontId="11" fillId="5" borderId="15" xfId="0" applyNumberFormat="1" applyFont="1" applyFill="1" applyBorder="1" applyAlignment="1" applyProtection="1">
      <alignment horizontal="center"/>
      <protection locked="0"/>
    </xf>
    <xf numFmtId="166" fontId="0" fillId="5" borderId="16" xfId="7" applyNumberFormat="1" applyFont="1" applyFill="1" applyBorder="1" applyProtection="1">
      <protection locked="0"/>
    </xf>
    <xf numFmtId="166" fontId="10" fillId="5" borderId="18" xfId="7" applyNumberFormat="1" applyFon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4" borderId="16" xfId="0" applyFill="1" applyBorder="1" applyProtection="1">
      <protection locked="0"/>
    </xf>
    <xf numFmtId="0" fontId="10" fillId="4" borderId="17" xfId="0" applyFont="1" applyFill="1" applyBorder="1" applyProtection="1">
      <protection locked="0"/>
    </xf>
    <xf numFmtId="0" fontId="10" fillId="4" borderId="18" xfId="0" applyFont="1" applyFill="1" applyBorder="1" applyProtection="1"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166" fontId="10" fillId="0" borderId="16" xfId="7" applyNumberFormat="1" applyFont="1" applyFill="1" applyBorder="1" applyProtection="1">
      <protection locked="0"/>
    </xf>
    <xf numFmtId="166" fontId="0" fillId="0" borderId="7" xfId="7" applyNumberFormat="1" applyFont="1" applyFill="1" applyBorder="1" applyProtection="1"/>
    <xf numFmtId="166" fontId="0" fillId="0" borderId="0" xfId="7" applyNumberFormat="1" applyFont="1" applyFill="1" applyBorder="1" applyProtection="1"/>
    <xf numFmtId="166" fontId="0" fillId="0" borderId="6" xfId="7" applyNumberFormat="1" applyFont="1" applyFill="1" applyBorder="1" applyProtection="1"/>
    <xf numFmtId="166" fontId="0" fillId="3" borderId="0" xfId="7" applyNumberFormat="1" applyFont="1" applyFill="1" applyBorder="1" applyProtection="1"/>
    <xf numFmtId="0" fontId="0" fillId="0" borderId="8" xfId="0" quotePrefix="1" applyBorder="1" applyProtection="1">
      <protection locked="0"/>
    </xf>
    <xf numFmtId="167" fontId="0" fillId="0" borderId="14" xfId="1" applyNumberFormat="1" applyFont="1" applyBorder="1" applyProtection="1">
      <protection locked="0"/>
    </xf>
    <xf numFmtId="0" fontId="0" fillId="0" borderId="3" xfId="0" applyBorder="1" applyProtection="1">
      <protection locked="0"/>
    </xf>
    <xf numFmtId="166" fontId="0" fillId="0" borderId="0" xfId="7" applyNumberFormat="1" applyFont="1"/>
    <xf numFmtId="167" fontId="0" fillId="0" borderId="0" xfId="1" applyNumberFormat="1" applyFont="1"/>
    <xf numFmtId="0" fontId="3" fillId="0" borderId="21" xfId="0" applyFont="1" applyBorder="1" applyAlignment="1" applyProtection="1">
      <alignment wrapText="1"/>
      <protection locked="0"/>
    </xf>
    <xf numFmtId="166" fontId="0" fillId="0" borderId="10" xfId="7" applyNumberFormat="1" applyFont="1" applyBorder="1" applyProtection="1">
      <protection locked="0"/>
    </xf>
    <xf numFmtId="166" fontId="0" fillId="0" borderId="2" xfId="7" applyNumberFormat="1" applyFont="1" applyBorder="1" applyProtection="1">
      <protection locked="0"/>
    </xf>
    <xf numFmtId="166" fontId="0" fillId="0" borderId="11" xfId="7" applyNumberFormat="1" applyFont="1" applyBorder="1" applyProtection="1"/>
    <xf numFmtId="166" fontId="0" fillId="0" borderId="12" xfId="7" applyNumberFormat="1" applyFont="1" applyBorder="1" applyProtection="1"/>
    <xf numFmtId="166" fontId="0" fillId="0" borderId="1" xfId="7" applyNumberFormat="1" applyFont="1" applyBorder="1" applyProtection="1"/>
    <xf numFmtId="166" fontId="0" fillId="0" borderId="13" xfId="7" applyNumberFormat="1" applyFont="1" applyBorder="1" applyProtection="1"/>
    <xf numFmtId="166" fontId="0" fillId="0" borderId="12" xfId="7" applyNumberFormat="1" applyFont="1" applyBorder="1" applyProtection="1">
      <protection locked="0"/>
    </xf>
    <xf numFmtId="166" fontId="0" fillId="0" borderId="22" xfId="7" applyNumberFormat="1" applyFont="1" applyBorder="1" applyProtection="1"/>
    <xf numFmtId="166" fontId="0" fillId="0" borderId="23" xfId="7" applyNumberFormat="1" applyFont="1" applyBorder="1" applyProtection="1"/>
    <xf numFmtId="166" fontId="0" fillId="0" borderId="24" xfId="7" applyNumberFormat="1" applyFont="1" applyBorder="1" applyProtection="1"/>
    <xf numFmtId="0" fontId="0" fillId="7" borderId="7" xfId="0" applyFill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7" borderId="6" xfId="0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7" borderId="20" xfId="0" applyFill="1" applyBorder="1" applyProtection="1">
      <protection locked="0"/>
    </xf>
    <xf numFmtId="0" fontId="0" fillId="7" borderId="16" xfId="0" applyFill="1" applyBorder="1" applyProtection="1">
      <protection locked="0"/>
    </xf>
    <xf numFmtId="9" fontId="0" fillId="7" borderId="6" xfId="1" applyFont="1" applyFill="1" applyBorder="1" applyProtection="1">
      <protection locked="0"/>
    </xf>
    <xf numFmtId="0" fontId="0" fillId="7" borderId="18" xfId="0" applyFill="1" applyBorder="1" applyProtection="1">
      <protection locked="0"/>
    </xf>
    <xf numFmtId="0" fontId="0" fillId="7" borderId="13" xfId="0" applyFill="1" applyBorder="1" applyProtection="1">
      <protection locked="0"/>
    </xf>
    <xf numFmtId="166" fontId="0" fillId="7" borderId="7" xfId="7" applyNumberFormat="1" applyFont="1" applyFill="1" applyBorder="1" applyProtection="1">
      <protection locked="0"/>
    </xf>
    <xf numFmtId="166" fontId="0" fillId="7" borderId="7" xfId="7" applyNumberFormat="1" applyFont="1" applyFill="1" applyBorder="1" applyProtection="1"/>
    <xf numFmtId="0" fontId="15" fillId="7" borderId="0" xfId="0" applyFont="1" applyFill="1" applyProtection="1">
      <protection locked="0"/>
    </xf>
    <xf numFmtId="167" fontId="0" fillId="0" borderId="25" xfId="0" applyNumberFormat="1" applyBorder="1"/>
    <xf numFmtId="167" fontId="0" fillId="0" borderId="25" xfId="1" applyNumberFormat="1" applyFont="1" applyBorder="1" applyProtection="1"/>
    <xf numFmtId="166" fontId="0" fillId="7" borderId="12" xfId="7" applyNumberFormat="1" applyFont="1" applyFill="1" applyBorder="1" applyProtection="1"/>
    <xf numFmtId="166" fontId="0" fillId="3" borderId="1" xfId="7" applyNumberFormat="1" applyFont="1" applyFill="1" applyBorder="1" applyProtection="1"/>
    <xf numFmtId="0" fontId="13" fillId="5" borderId="9" xfId="0" applyFont="1" applyFill="1" applyBorder="1" applyAlignment="1" applyProtection="1">
      <alignment horizontal="center"/>
      <protection locked="0"/>
    </xf>
    <xf numFmtId="0" fontId="13" fillId="5" borderId="4" xfId="0" applyFont="1" applyFill="1" applyBorder="1" applyAlignment="1" applyProtection="1">
      <alignment horizontal="center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3" fillId="7" borderId="9" xfId="0" applyFont="1" applyFill="1" applyBorder="1" applyAlignment="1" applyProtection="1">
      <alignment horizontal="center"/>
      <protection locked="0"/>
    </xf>
    <xf numFmtId="0" fontId="13" fillId="7" borderId="4" xfId="0" applyFont="1" applyFill="1" applyBorder="1" applyAlignment="1" applyProtection="1">
      <alignment horizontal="center"/>
      <protection locked="0"/>
    </xf>
    <xf numFmtId="0" fontId="13" fillId="7" borderId="5" xfId="0" applyFont="1" applyFill="1" applyBorder="1" applyAlignment="1" applyProtection="1">
      <alignment horizontal="center"/>
      <protection locked="0"/>
    </xf>
    <xf numFmtId="164" fontId="14" fillId="2" borderId="7" xfId="0" applyNumberFormat="1" applyFont="1" applyFill="1" applyBorder="1" applyAlignment="1" applyProtection="1">
      <alignment horizontal="center"/>
      <protection locked="0"/>
    </xf>
    <xf numFmtId="164" fontId="14" fillId="2" borderId="0" xfId="0" applyNumberFormat="1" applyFont="1" applyFill="1" applyAlignment="1" applyProtection="1">
      <alignment horizontal="center"/>
      <protection locked="0"/>
    </xf>
    <xf numFmtId="164" fontId="14" fillId="2" borderId="6" xfId="0" applyNumberFormat="1" applyFont="1" applyFill="1" applyBorder="1" applyAlignment="1" applyProtection="1">
      <alignment horizontal="center"/>
      <protection locked="0"/>
    </xf>
  </cellXfs>
  <cellStyles count="8">
    <cellStyle name="Comma" xfId="7" builtinId="3"/>
    <cellStyle name="Currency" xfId="2" builtinId="4"/>
    <cellStyle name="Hyperlink" xfId="3" builtinId="8"/>
    <cellStyle name="Hyperlink 2" xfId="5" xr:uid="{CC4C8B01-7390-4255-ACE1-E057A7C73C1E}"/>
    <cellStyle name="Normal" xfId="0" builtinId="0"/>
    <cellStyle name="Normal 2" xfId="4" xr:uid="{2164EB02-5C90-472D-8E90-60F65886C18C}"/>
    <cellStyle name="Percent" xfId="1" builtinId="5"/>
    <cellStyle name="Percent 2" xfId="6" xr:uid="{FC96CC2A-83D6-4187-8EB9-20DAB9DEB726}"/>
  </cellStyles>
  <dxfs count="1">
    <dxf>
      <font>
        <color auto="1"/>
      </font>
      <fill>
        <patternFill patternType="solid">
          <bgColor theme="2"/>
        </patternFill>
      </fill>
    </dxf>
  </dxfs>
  <tableStyles count="0" defaultTableStyle="TableStyleMedium2" defaultPivotStyle="PivotStyleLight16"/>
  <colors>
    <mruColors>
      <color rgb="FFDAF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8</xdr:row>
      <xdr:rowOff>15240</xdr:rowOff>
    </xdr:from>
    <xdr:to>
      <xdr:col>3</xdr:col>
      <xdr:colOff>228600</xdr:colOff>
      <xdr:row>12</xdr:row>
      <xdr:rowOff>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93720" y="1356360"/>
          <a:ext cx="220980" cy="723900"/>
        </a:xfrm>
        <a:prstGeom prst="rightBrac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167640</xdr:colOff>
      <xdr:row>8</xdr:row>
      <xdr:rowOff>7620</xdr:rowOff>
    </xdr:from>
    <xdr:to>
      <xdr:col>16</xdr:col>
      <xdr:colOff>388620</xdr:colOff>
      <xdr:row>11</xdr:row>
      <xdr:rowOff>182880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0800000">
          <a:off x="11971020" y="1546860"/>
          <a:ext cx="220980" cy="723900"/>
        </a:xfrm>
        <a:prstGeom prst="rightBrac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487680</xdr:colOff>
      <xdr:row>9</xdr:row>
      <xdr:rowOff>83820</xdr:rowOff>
    </xdr:from>
    <xdr:to>
      <xdr:col>16</xdr:col>
      <xdr:colOff>190500</xdr:colOff>
      <xdr:row>10</xdr:row>
      <xdr:rowOff>91440</xdr:rowOff>
    </xdr:to>
    <xdr:sp macro="" textlink="">
      <xdr:nvSpPr>
        <xdr:cNvPr id="13" name="Arrow: Righ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620500" y="1615440"/>
          <a:ext cx="373380" cy="190500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251460</xdr:colOff>
      <xdr:row>9</xdr:row>
      <xdr:rowOff>179070</xdr:rowOff>
    </xdr:from>
    <xdr:to>
      <xdr:col>15</xdr:col>
      <xdr:colOff>510540</xdr:colOff>
      <xdr:row>10</xdr:row>
      <xdr:rowOff>11430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>
          <a:cxnSpLocks/>
        </xdr:cNvCxnSpPr>
      </xdr:nvCxnSpPr>
      <xdr:spPr>
        <a:xfrm flipV="1">
          <a:off x="3421380" y="1939290"/>
          <a:ext cx="8305800" cy="15240"/>
        </a:xfrm>
        <a:prstGeom prst="line">
          <a:avLst/>
        </a:prstGeom>
        <a:ln w="28575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EBCD-846E-498A-800F-E4F055A1783E}">
  <sheetPr codeName="Sheet1">
    <tabColor rgb="FFFFFF00"/>
  </sheetPr>
  <dimension ref="A1:M22"/>
  <sheetViews>
    <sheetView showGridLines="0" tabSelected="1" workbookViewId="0">
      <selection activeCell="A9" sqref="A9"/>
    </sheetView>
  </sheetViews>
  <sheetFormatPr defaultRowHeight="14.4" x14ac:dyDescent="0.3"/>
  <cols>
    <col min="1" max="1" width="10.5546875" customWidth="1"/>
    <col min="2" max="2" width="12" customWidth="1"/>
  </cols>
  <sheetData>
    <row r="1" spans="1:13" ht="21" x14ac:dyDescent="0.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1" x14ac:dyDescent="0.4">
      <c r="A2" s="12" t="s">
        <v>77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1" x14ac:dyDescent="0.4">
      <c r="A3" s="12" t="s">
        <v>75</v>
      </c>
      <c r="B3" s="17" t="s">
        <v>88</v>
      </c>
      <c r="C3" s="13" t="s">
        <v>76</v>
      </c>
      <c r="D3" s="14"/>
      <c r="E3" s="12"/>
      <c r="F3" s="12"/>
      <c r="G3" s="12"/>
      <c r="H3" s="12"/>
      <c r="I3" s="12"/>
      <c r="J3" s="12"/>
      <c r="K3" s="12"/>
      <c r="L3" s="12"/>
      <c r="M3" s="12"/>
    </row>
    <row r="4" spans="1:13" ht="21" x14ac:dyDescent="0.4">
      <c r="A4" s="12" t="s">
        <v>75</v>
      </c>
      <c r="B4" s="93" t="s">
        <v>89</v>
      </c>
      <c r="C4" s="13" t="s">
        <v>78</v>
      </c>
      <c r="D4" s="15"/>
      <c r="E4" s="12"/>
      <c r="F4" s="12"/>
      <c r="G4" s="12"/>
      <c r="H4" s="12"/>
      <c r="I4" s="12"/>
      <c r="J4" s="12"/>
      <c r="K4" s="12"/>
      <c r="L4" s="12"/>
      <c r="M4" s="12"/>
    </row>
    <row r="5" spans="1:13" ht="21" x14ac:dyDescent="0.4">
      <c r="A5" s="12" t="s">
        <v>75</v>
      </c>
      <c r="B5" s="16" t="s">
        <v>79</v>
      </c>
      <c r="C5" s="12" t="s">
        <v>82</v>
      </c>
      <c r="D5" s="15"/>
      <c r="E5" s="12"/>
      <c r="F5" s="12"/>
      <c r="G5" s="12"/>
      <c r="H5" s="12"/>
      <c r="I5" s="12"/>
      <c r="J5" s="12"/>
      <c r="K5" s="12"/>
      <c r="L5" s="12"/>
      <c r="M5" s="12"/>
    </row>
    <row r="6" spans="1:13" ht="21" x14ac:dyDescent="0.4">
      <c r="A6" s="12" t="s">
        <v>75</v>
      </c>
      <c r="B6" s="18" t="s">
        <v>80</v>
      </c>
      <c r="C6" s="12" t="s">
        <v>81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1" x14ac:dyDescent="0.4">
      <c r="A7" s="12" t="s">
        <v>98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21" x14ac:dyDescent="0.4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21" x14ac:dyDescent="0.4">
      <c r="A9" s="12" t="s">
        <v>97</v>
      </c>
      <c r="B9" s="12"/>
      <c r="C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21" x14ac:dyDescent="0.4">
      <c r="A10" s="12" t="s">
        <v>84</v>
      </c>
      <c r="B10" s="12"/>
      <c r="C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21" x14ac:dyDescent="0.4">
      <c r="A11" s="12"/>
      <c r="B11" s="12" t="s">
        <v>90</v>
      </c>
      <c r="C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21" x14ac:dyDescent="0.4">
      <c r="A12" s="12" t="s">
        <v>86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ht="21" x14ac:dyDescent="0.4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21" x14ac:dyDescent="0.4">
      <c r="A14" s="12" t="s">
        <v>91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21" x14ac:dyDescent="0.4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21" x14ac:dyDescent="0.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21" x14ac:dyDescent="0.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ht="21" x14ac:dyDescent="0.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ht="21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21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21" x14ac:dyDescent="0.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21" x14ac:dyDescent="0.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</sheetData>
  <printOptions verticalCentered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CD7BA-FBA2-4C07-97E3-1C3C32C2BFD3}">
  <sheetPr codeName="Sheet2">
    <tabColor rgb="FF92D050"/>
    <pageSetUpPr fitToPage="1"/>
  </sheetPr>
  <dimension ref="B1:W122"/>
  <sheetViews>
    <sheetView topLeftCell="B1" workbookViewId="0">
      <pane xSplit="2" ySplit="3" topLeftCell="D4" activePane="bottomRight" state="frozen"/>
      <selection activeCell="B2" sqref="B2"/>
      <selection pane="topRight" activeCell="D2" sqref="D2"/>
      <selection pane="bottomLeft" activeCell="B4" sqref="B4"/>
      <selection pane="bottomRight" activeCell="E9" sqref="E9"/>
    </sheetView>
  </sheetViews>
  <sheetFormatPr defaultRowHeight="14.4" x14ac:dyDescent="0.3"/>
  <cols>
    <col min="1" max="1" width="8.88671875" style="1"/>
    <col min="2" max="2" width="32.77734375" style="1" customWidth="1"/>
    <col min="3" max="3" width="4.5546875" style="1" customWidth="1"/>
    <col min="4" max="16" width="9.77734375" style="1" customWidth="1"/>
    <col min="17" max="17" width="5.77734375" style="1" customWidth="1"/>
    <col min="18" max="19" width="10.77734375" style="1" customWidth="1"/>
    <col min="20" max="20" width="3.109375" style="1" customWidth="1"/>
    <col min="21" max="16384" width="8.88671875" style="1"/>
  </cols>
  <sheetData>
    <row r="1" spans="2:20" ht="18.600000000000001" thickBot="1" x14ac:dyDescent="0.4">
      <c r="B1" s="104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6"/>
    </row>
    <row r="2" spans="2:20" ht="18" x14ac:dyDescent="0.35">
      <c r="B2" s="51"/>
      <c r="D2" s="98" t="s">
        <v>41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1"/>
      <c r="R2" s="101" t="s">
        <v>58</v>
      </c>
      <c r="S2" s="102"/>
      <c r="T2" s="103"/>
    </row>
    <row r="3" spans="2:20" x14ac:dyDescent="0.3">
      <c r="B3" s="52"/>
      <c r="D3" s="30" t="s">
        <v>46</v>
      </c>
      <c r="E3" s="31" t="s">
        <v>47</v>
      </c>
      <c r="F3" s="31" t="s">
        <v>48</v>
      </c>
      <c r="G3" s="31" t="s">
        <v>49</v>
      </c>
      <c r="H3" s="31" t="s">
        <v>50</v>
      </c>
      <c r="I3" s="31" t="s">
        <v>51</v>
      </c>
      <c r="J3" s="31" t="s">
        <v>52</v>
      </c>
      <c r="K3" s="31" t="s">
        <v>53</v>
      </c>
      <c r="L3" s="31" t="s">
        <v>54</v>
      </c>
      <c r="M3" s="31" t="s">
        <v>55</v>
      </c>
      <c r="N3" s="31" t="s">
        <v>56</v>
      </c>
      <c r="O3" s="31" t="s">
        <v>57</v>
      </c>
      <c r="P3" s="32" t="s">
        <v>59</v>
      </c>
      <c r="R3" s="82" t="s">
        <v>72</v>
      </c>
      <c r="S3" s="83" t="s">
        <v>59</v>
      </c>
      <c r="T3" s="84"/>
    </row>
    <row r="4" spans="2:20" x14ac:dyDescent="0.3">
      <c r="B4" s="52" t="s">
        <v>68</v>
      </c>
      <c r="D4" s="33">
        <v>2206.75</v>
      </c>
      <c r="E4" s="3">
        <v>3104.97</v>
      </c>
      <c r="F4" s="3">
        <v>3273.75</v>
      </c>
      <c r="G4" s="3">
        <v>1338.6</v>
      </c>
      <c r="H4" s="3">
        <v>1978.8</v>
      </c>
      <c r="I4" s="3">
        <v>3394.17</v>
      </c>
      <c r="J4" s="3">
        <v>7032.05</v>
      </c>
      <c r="K4" s="3">
        <v>6280.74</v>
      </c>
      <c r="L4" s="3">
        <v>4631.3500000000004</v>
      </c>
      <c r="M4" s="3">
        <v>4847.7299999999996</v>
      </c>
      <c r="N4" s="3">
        <v>1110.6500000000001</v>
      </c>
      <c r="O4" s="3">
        <v>0</v>
      </c>
      <c r="P4" s="34">
        <f>SUM(D4:O4)</f>
        <v>39199.560000000005</v>
      </c>
      <c r="Q4" s="2"/>
      <c r="R4" s="24"/>
      <c r="S4" s="5"/>
      <c r="T4" s="28"/>
    </row>
    <row r="5" spans="2:20" x14ac:dyDescent="0.3">
      <c r="B5" s="52" t="s">
        <v>40</v>
      </c>
      <c r="D5" s="3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4">
        <f t="shared" ref="P5:P6" si="0">SUM(D5:O5)</f>
        <v>0</v>
      </c>
      <c r="Q5" s="2"/>
      <c r="R5" s="24"/>
      <c r="S5" s="5"/>
      <c r="T5" s="28"/>
    </row>
    <row r="6" spans="2:20" x14ac:dyDescent="0.3">
      <c r="B6" s="52" t="s">
        <v>45</v>
      </c>
      <c r="D6" s="3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6">
        <f t="shared" si="0"/>
        <v>0</v>
      </c>
      <c r="Q6" s="2"/>
      <c r="R6" s="24"/>
      <c r="S6" s="5"/>
      <c r="T6" s="28"/>
    </row>
    <row r="7" spans="2:20" ht="15" thickBot="1" x14ac:dyDescent="0.35">
      <c r="B7" s="53" t="s">
        <v>70</v>
      </c>
      <c r="D7" s="37">
        <f>SUM(D4:D6)</f>
        <v>2206.75</v>
      </c>
      <c r="E7" s="9">
        <f t="shared" ref="E7:O7" si="1">SUM(E4:E6)</f>
        <v>3104.97</v>
      </c>
      <c r="F7" s="9">
        <f t="shared" si="1"/>
        <v>3273.75</v>
      </c>
      <c r="G7" s="9">
        <f t="shared" si="1"/>
        <v>1338.6</v>
      </c>
      <c r="H7" s="9">
        <f t="shared" si="1"/>
        <v>1978.8</v>
      </c>
      <c r="I7" s="9">
        <f t="shared" si="1"/>
        <v>3394.17</v>
      </c>
      <c r="J7" s="9">
        <f t="shared" si="1"/>
        <v>7032.05</v>
      </c>
      <c r="K7" s="9">
        <f t="shared" si="1"/>
        <v>6280.74</v>
      </c>
      <c r="L7" s="9">
        <f t="shared" si="1"/>
        <v>4631.3500000000004</v>
      </c>
      <c r="M7" s="9">
        <f t="shared" si="1"/>
        <v>4847.7299999999996</v>
      </c>
      <c r="N7" s="9">
        <f t="shared" si="1"/>
        <v>1110.6500000000001</v>
      </c>
      <c r="O7" s="9">
        <f t="shared" si="1"/>
        <v>0</v>
      </c>
      <c r="P7" s="38">
        <f>SUM(D7:O7)</f>
        <v>39199.560000000005</v>
      </c>
      <c r="Q7" s="2"/>
      <c r="R7" s="24"/>
      <c r="S7" s="5"/>
      <c r="T7" s="28"/>
    </row>
    <row r="8" spans="2:20" ht="15" thickBot="1" x14ac:dyDescent="0.35">
      <c r="B8" s="61"/>
      <c r="D8" s="62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4"/>
      <c r="Q8" s="2"/>
      <c r="R8" s="24"/>
      <c r="S8" s="5"/>
      <c r="T8" s="28"/>
    </row>
    <row r="9" spans="2:20" x14ac:dyDescent="0.3">
      <c r="B9" s="85" t="s">
        <v>73</v>
      </c>
      <c r="C9" s="86"/>
      <c r="D9" s="39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25"/>
      <c r="Q9" s="2"/>
      <c r="R9" s="91">
        <v>3000</v>
      </c>
      <c r="S9" s="65">
        <f>+R9*12</f>
        <v>36000</v>
      </c>
      <c r="T9" s="28"/>
    </row>
    <row r="10" spans="2:20" x14ac:dyDescent="0.3">
      <c r="B10" s="87" t="s">
        <v>69</v>
      </c>
      <c r="C10" s="88">
        <v>0.05</v>
      </c>
      <c r="D10" s="3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5"/>
      <c r="Q10" s="2"/>
      <c r="R10" s="92">
        <f>-C10*R9</f>
        <v>-150</v>
      </c>
      <c r="S10" s="65">
        <f>+R10*12</f>
        <v>-1800</v>
      </c>
      <c r="T10" s="28"/>
    </row>
    <row r="11" spans="2:20" x14ac:dyDescent="0.3">
      <c r="B11" s="87" t="s">
        <v>44</v>
      </c>
      <c r="C11" s="84"/>
      <c r="D11" s="3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5"/>
      <c r="Q11" s="2"/>
      <c r="R11" s="91"/>
      <c r="S11" s="65">
        <f>SUM(E11:P11)</f>
        <v>0</v>
      </c>
      <c r="T11" s="28"/>
    </row>
    <row r="12" spans="2:20" ht="15" thickBot="1" x14ac:dyDescent="0.35">
      <c r="B12" s="89" t="s">
        <v>71</v>
      </c>
      <c r="C12" s="90"/>
      <c r="D12" s="3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5"/>
      <c r="Q12" s="2"/>
      <c r="R12" s="96">
        <f>SUM(R9:R11)</f>
        <v>2850</v>
      </c>
      <c r="S12" s="97">
        <f>SUM(S9:S11)</f>
        <v>34200</v>
      </c>
      <c r="T12" s="28"/>
    </row>
    <row r="13" spans="2:20" x14ac:dyDescent="0.3">
      <c r="B13" s="54"/>
      <c r="D13" s="24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"/>
      <c r="R13" s="24"/>
      <c r="S13" s="20"/>
      <c r="T13" s="28"/>
    </row>
    <row r="14" spans="2:20" ht="18" x14ac:dyDescent="0.35">
      <c r="B14" s="104" t="s">
        <v>1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6"/>
    </row>
    <row r="15" spans="2:20" x14ac:dyDescent="0.3">
      <c r="B15" s="55" t="s">
        <v>95</v>
      </c>
      <c r="C15" s="19">
        <v>0.05</v>
      </c>
      <c r="D15" s="24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/>
      <c r="Q15" s="20"/>
      <c r="R15" s="26">
        <f>+C15*R9</f>
        <v>150</v>
      </c>
      <c r="S15" s="21">
        <f>+R15*12</f>
        <v>1800</v>
      </c>
      <c r="T15" s="28"/>
    </row>
    <row r="16" spans="2:20" x14ac:dyDescent="0.3">
      <c r="B16" s="55" t="s">
        <v>96</v>
      </c>
      <c r="C16" s="19">
        <v>0.03</v>
      </c>
      <c r="D16" s="26">
        <f>+D4*$C$16</f>
        <v>66.202500000000001</v>
      </c>
      <c r="E16" s="21">
        <f t="shared" ref="E16:O16" si="2">+E4*$C$16</f>
        <v>93.14909999999999</v>
      </c>
      <c r="F16" s="21">
        <f t="shared" si="2"/>
        <v>98.212499999999991</v>
      </c>
      <c r="G16" s="21">
        <f t="shared" si="2"/>
        <v>40.157999999999994</v>
      </c>
      <c r="H16" s="21">
        <f t="shared" si="2"/>
        <v>59.363999999999997</v>
      </c>
      <c r="I16" s="21">
        <f t="shared" si="2"/>
        <v>101.82509999999999</v>
      </c>
      <c r="J16" s="21">
        <f t="shared" si="2"/>
        <v>210.9615</v>
      </c>
      <c r="K16" s="21">
        <f t="shared" si="2"/>
        <v>188.42219999999998</v>
      </c>
      <c r="L16" s="21">
        <f t="shared" si="2"/>
        <v>138.94050000000001</v>
      </c>
      <c r="M16" s="21">
        <f t="shared" si="2"/>
        <v>145.43189999999998</v>
      </c>
      <c r="N16" s="21">
        <f t="shared" si="2"/>
        <v>33.319500000000005</v>
      </c>
      <c r="O16" s="21">
        <f t="shared" si="2"/>
        <v>0</v>
      </c>
      <c r="P16" s="22">
        <f>SUM(D16:O16)</f>
        <v>1175.9868000000001</v>
      </c>
      <c r="Q16" s="20"/>
      <c r="R16" s="24"/>
      <c r="S16" s="20"/>
      <c r="T16" s="28"/>
    </row>
    <row r="17" spans="2:20" x14ac:dyDescent="0.3">
      <c r="B17" s="55" t="s">
        <v>92</v>
      </c>
      <c r="D17" s="24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2">
        <f t="shared" ref="P17:P49" si="3">SUM(D17:O17)</f>
        <v>0</v>
      </c>
      <c r="Q17" s="20"/>
      <c r="R17" s="24">
        <v>0</v>
      </c>
      <c r="S17" s="21">
        <f t="shared" ref="S17:S52" si="4">+R17*12</f>
        <v>0</v>
      </c>
      <c r="T17" s="28"/>
    </row>
    <row r="18" spans="2:20" x14ac:dyDescent="0.3">
      <c r="B18" s="55" t="s">
        <v>2</v>
      </c>
      <c r="D18" s="24">
        <v>260</v>
      </c>
      <c r="E18" s="20">
        <v>260</v>
      </c>
      <c r="F18" s="20">
        <v>260</v>
      </c>
      <c r="G18" s="20">
        <v>260</v>
      </c>
      <c r="H18" s="20">
        <v>260</v>
      </c>
      <c r="I18" s="20">
        <v>260</v>
      </c>
      <c r="J18" s="20">
        <v>260</v>
      </c>
      <c r="K18" s="20">
        <v>260</v>
      </c>
      <c r="L18" s="20">
        <v>260</v>
      </c>
      <c r="M18" s="20">
        <v>260</v>
      </c>
      <c r="N18" s="20">
        <v>260</v>
      </c>
      <c r="O18" s="20">
        <v>260</v>
      </c>
      <c r="P18" s="22">
        <f t="shared" si="3"/>
        <v>3120</v>
      </c>
      <c r="Q18" s="20"/>
      <c r="R18" s="24"/>
      <c r="S18" s="21">
        <f t="shared" si="4"/>
        <v>0</v>
      </c>
      <c r="T18" s="28"/>
    </row>
    <row r="19" spans="2:20" x14ac:dyDescent="0.3">
      <c r="B19" s="55" t="s">
        <v>3</v>
      </c>
      <c r="D19" s="24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2">
        <f t="shared" si="3"/>
        <v>0</v>
      </c>
      <c r="Q19" s="20"/>
      <c r="R19" s="24"/>
      <c r="S19" s="21">
        <f t="shared" si="4"/>
        <v>0</v>
      </c>
      <c r="T19" s="28"/>
    </row>
    <row r="20" spans="2:20" x14ac:dyDescent="0.3">
      <c r="B20" s="55" t="s">
        <v>18</v>
      </c>
      <c r="D20" s="24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2">
        <f t="shared" si="3"/>
        <v>0</v>
      </c>
      <c r="Q20" s="20"/>
      <c r="R20" s="24"/>
      <c r="S20" s="21">
        <f t="shared" si="4"/>
        <v>0</v>
      </c>
      <c r="T20" s="28"/>
    </row>
    <row r="21" spans="2:20" x14ac:dyDescent="0.3">
      <c r="B21" s="55" t="s">
        <v>4</v>
      </c>
      <c r="D21" s="24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2">
        <f t="shared" si="3"/>
        <v>0</v>
      </c>
      <c r="Q21" s="20"/>
      <c r="R21" s="24"/>
      <c r="S21" s="21">
        <f t="shared" si="4"/>
        <v>0</v>
      </c>
      <c r="T21" s="28"/>
    </row>
    <row r="22" spans="2:20" x14ac:dyDescent="0.3">
      <c r="B22" s="55" t="s">
        <v>5</v>
      </c>
      <c r="D22" s="24">
        <v>46</v>
      </c>
      <c r="E22" s="20">
        <v>46</v>
      </c>
      <c r="F22" s="20">
        <v>46</v>
      </c>
      <c r="G22" s="20">
        <v>46</v>
      </c>
      <c r="H22" s="20">
        <v>46</v>
      </c>
      <c r="I22" s="20">
        <v>46</v>
      </c>
      <c r="J22" s="20">
        <v>46</v>
      </c>
      <c r="K22" s="20">
        <v>46</v>
      </c>
      <c r="L22" s="20">
        <v>46</v>
      </c>
      <c r="M22" s="20">
        <v>46</v>
      </c>
      <c r="N22" s="20">
        <v>46</v>
      </c>
      <c r="O22" s="20">
        <v>46</v>
      </c>
      <c r="P22" s="22">
        <f t="shared" si="3"/>
        <v>552</v>
      </c>
      <c r="Q22" s="20"/>
      <c r="R22" s="24">
        <v>100</v>
      </c>
      <c r="S22" s="21">
        <f t="shared" si="4"/>
        <v>1200</v>
      </c>
      <c r="T22" s="28"/>
    </row>
    <row r="23" spans="2:20" x14ac:dyDescent="0.3">
      <c r="B23" s="55" t="s">
        <v>6</v>
      </c>
      <c r="D23" s="24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2">
        <f t="shared" si="3"/>
        <v>0</v>
      </c>
      <c r="Q23" s="20"/>
      <c r="R23" s="24">
        <v>500</v>
      </c>
      <c r="S23" s="21">
        <f t="shared" si="4"/>
        <v>6000</v>
      </c>
      <c r="T23" s="28"/>
    </row>
    <row r="24" spans="2:20" x14ac:dyDescent="0.3">
      <c r="B24" s="55" t="s">
        <v>28</v>
      </c>
      <c r="D24" s="24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2">
        <f t="shared" si="3"/>
        <v>0</v>
      </c>
      <c r="Q24" s="20"/>
      <c r="R24" s="24"/>
      <c r="S24" s="21">
        <f t="shared" si="4"/>
        <v>0</v>
      </c>
      <c r="T24" s="28"/>
    </row>
    <row r="25" spans="2:20" x14ac:dyDescent="0.3">
      <c r="B25" s="55" t="s">
        <v>29</v>
      </c>
      <c r="D25" s="24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2">
        <f t="shared" si="3"/>
        <v>0</v>
      </c>
      <c r="Q25" s="20"/>
      <c r="R25" s="24"/>
      <c r="S25" s="21">
        <f t="shared" si="4"/>
        <v>0</v>
      </c>
      <c r="T25" s="28"/>
    </row>
    <row r="26" spans="2:20" x14ac:dyDescent="0.3">
      <c r="B26" s="55" t="s">
        <v>7</v>
      </c>
      <c r="D26" s="24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2">
        <f t="shared" si="3"/>
        <v>0</v>
      </c>
      <c r="Q26" s="20"/>
      <c r="R26" s="24"/>
      <c r="S26" s="21">
        <f t="shared" si="4"/>
        <v>0</v>
      </c>
      <c r="T26" s="28"/>
    </row>
    <row r="27" spans="2:20" x14ac:dyDescent="0.3">
      <c r="B27" s="55" t="s">
        <v>13</v>
      </c>
      <c r="D27" s="24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2">
        <f t="shared" si="3"/>
        <v>0</v>
      </c>
      <c r="Q27" s="20"/>
      <c r="R27" s="24"/>
      <c r="S27" s="21">
        <f t="shared" si="4"/>
        <v>0</v>
      </c>
      <c r="T27" s="28"/>
    </row>
    <row r="28" spans="2:20" x14ac:dyDescent="0.3">
      <c r="B28" s="55" t="s">
        <v>12</v>
      </c>
      <c r="D28" s="24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2">
        <f t="shared" si="3"/>
        <v>0</v>
      </c>
      <c r="Q28" s="20"/>
      <c r="R28" s="24"/>
      <c r="S28" s="21">
        <f t="shared" si="4"/>
        <v>0</v>
      </c>
      <c r="T28" s="28"/>
    </row>
    <row r="29" spans="2:20" x14ac:dyDescent="0.3">
      <c r="B29" s="55" t="s">
        <v>11</v>
      </c>
      <c r="D29" s="24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2">
        <f t="shared" si="3"/>
        <v>0</v>
      </c>
      <c r="Q29" s="20"/>
      <c r="R29" s="24"/>
      <c r="S29" s="21">
        <f t="shared" si="4"/>
        <v>0</v>
      </c>
      <c r="T29" s="28"/>
    </row>
    <row r="30" spans="2:20" x14ac:dyDescent="0.3">
      <c r="B30" s="55" t="s">
        <v>27</v>
      </c>
      <c r="D30" s="24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2">
        <f t="shared" si="3"/>
        <v>0</v>
      </c>
      <c r="Q30" s="20"/>
      <c r="R30" s="24"/>
      <c r="S30" s="21">
        <f t="shared" si="4"/>
        <v>0</v>
      </c>
      <c r="T30" s="28"/>
    </row>
    <row r="31" spans="2:20" x14ac:dyDescent="0.3">
      <c r="B31" s="55" t="s">
        <v>9</v>
      </c>
      <c r="D31" s="24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2">
        <f t="shared" si="3"/>
        <v>0</v>
      </c>
      <c r="Q31" s="20"/>
      <c r="R31" s="24"/>
      <c r="S31" s="21">
        <f t="shared" si="4"/>
        <v>0</v>
      </c>
      <c r="T31" s="28"/>
    </row>
    <row r="32" spans="2:20" x14ac:dyDescent="0.3">
      <c r="B32" s="55" t="s">
        <v>15</v>
      </c>
      <c r="D32" s="24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2">
        <f t="shared" si="3"/>
        <v>0</v>
      </c>
      <c r="Q32" s="20"/>
      <c r="R32" s="24"/>
      <c r="S32" s="21">
        <f t="shared" si="4"/>
        <v>0</v>
      </c>
      <c r="T32" s="28"/>
    </row>
    <row r="33" spans="2:21" x14ac:dyDescent="0.3">
      <c r="B33" s="55" t="s">
        <v>17</v>
      </c>
      <c r="D33" s="24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2">
        <f t="shared" si="3"/>
        <v>0</v>
      </c>
      <c r="Q33" s="20"/>
      <c r="R33" s="24"/>
      <c r="S33" s="21">
        <f t="shared" si="4"/>
        <v>0</v>
      </c>
      <c r="T33" s="28"/>
    </row>
    <row r="34" spans="2:21" x14ac:dyDescent="0.3">
      <c r="B34" s="55" t="s">
        <v>16</v>
      </c>
      <c r="D34" s="24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2">
        <f t="shared" si="3"/>
        <v>0</v>
      </c>
      <c r="Q34" s="20"/>
      <c r="R34" s="24"/>
      <c r="S34" s="21">
        <f t="shared" si="4"/>
        <v>0</v>
      </c>
      <c r="T34" s="28"/>
    </row>
    <row r="35" spans="2:21" x14ac:dyDescent="0.3">
      <c r="B35" s="55" t="s">
        <v>63</v>
      </c>
      <c r="D35" s="24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2">
        <f t="shared" si="3"/>
        <v>0</v>
      </c>
      <c r="Q35" s="20"/>
      <c r="R35" s="24"/>
      <c r="S35" s="21">
        <f t="shared" si="4"/>
        <v>0</v>
      </c>
      <c r="T35" s="28"/>
    </row>
    <row r="36" spans="2:21" x14ac:dyDescent="0.3">
      <c r="B36" s="55" t="s">
        <v>61</v>
      </c>
      <c r="D36" s="24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2">
        <f t="shared" si="3"/>
        <v>0</v>
      </c>
      <c r="Q36" s="20"/>
      <c r="R36" s="24"/>
      <c r="S36" s="21">
        <f t="shared" si="4"/>
        <v>0</v>
      </c>
      <c r="T36" s="28"/>
    </row>
    <row r="37" spans="2:21" x14ac:dyDescent="0.3">
      <c r="B37" s="55" t="s">
        <v>14</v>
      </c>
      <c r="D37" s="24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2">
        <f t="shared" si="3"/>
        <v>0</v>
      </c>
      <c r="Q37" s="20"/>
      <c r="R37" s="24"/>
      <c r="S37" s="21">
        <f t="shared" si="4"/>
        <v>0</v>
      </c>
      <c r="T37" s="28"/>
    </row>
    <row r="38" spans="2:21" x14ac:dyDescent="0.3">
      <c r="B38" s="55" t="s">
        <v>35</v>
      </c>
      <c r="D38" s="24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2">
        <f t="shared" si="3"/>
        <v>0</v>
      </c>
      <c r="Q38" s="20"/>
      <c r="R38" s="24"/>
      <c r="S38" s="21">
        <f t="shared" si="4"/>
        <v>0</v>
      </c>
      <c r="T38" s="28"/>
    </row>
    <row r="39" spans="2:21" x14ac:dyDescent="0.3">
      <c r="B39" s="55" t="s">
        <v>20</v>
      </c>
      <c r="D39" s="24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2">
        <f t="shared" si="3"/>
        <v>0</v>
      </c>
      <c r="Q39" s="20"/>
      <c r="R39" s="24"/>
      <c r="S39" s="21">
        <f t="shared" si="4"/>
        <v>0</v>
      </c>
      <c r="T39" s="28"/>
    </row>
    <row r="40" spans="2:21" x14ac:dyDescent="0.3">
      <c r="B40" s="55" t="s">
        <v>33</v>
      </c>
      <c r="D40" s="24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2">
        <f t="shared" si="3"/>
        <v>0</v>
      </c>
      <c r="Q40" s="20"/>
      <c r="R40" s="24"/>
      <c r="S40" s="21">
        <f t="shared" si="4"/>
        <v>0</v>
      </c>
      <c r="T40" s="28"/>
    </row>
    <row r="41" spans="2:21" x14ac:dyDescent="0.3">
      <c r="B41" s="55" t="s">
        <v>10</v>
      </c>
      <c r="D41" s="24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2">
        <f t="shared" si="3"/>
        <v>0</v>
      </c>
      <c r="Q41" s="20"/>
      <c r="R41" s="24"/>
      <c r="S41" s="21">
        <f t="shared" si="4"/>
        <v>0</v>
      </c>
      <c r="T41" s="28"/>
    </row>
    <row r="42" spans="2:21" x14ac:dyDescent="0.3">
      <c r="B42" s="55" t="s">
        <v>30</v>
      </c>
      <c r="D42" s="24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2">
        <f>SUM(D42:O42)</f>
        <v>0</v>
      </c>
      <c r="Q42" s="20"/>
      <c r="R42" s="24"/>
      <c r="S42" s="21">
        <f t="shared" si="4"/>
        <v>0</v>
      </c>
      <c r="T42" s="28"/>
    </row>
    <row r="43" spans="2:21" ht="15.6" x14ac:dyDescent="0.3">
      <c r="B43" s="55" t="s">
        <v>19</v>
      </c>
      <c r="D43" s="24">
        <v>62.5</v>
      </c>
      <c r="E43" s="20">
        <v>62.5</v>
      </c>
      <c r="F43" s="20">
        <v>62.5</v>
      </c>
      <c r="G43" s="20">
        <v>62.5</v>
      </c>
      <c r="H43" s="20">
        <v>62.5</v>
      </c>
      <c r="I43" s="20">
        <v>62.5</v>
      </c>
      <c r="J43" s="20">
        <v>62.5</v>
      </c>
      <c r="K43" s="20">
        <v>62.5</v>
      </c>
      <c r="L43" s="20">
        <v>62.5</v>
      </c>
      <c r="M43" s="20">
        <v>62.5</v>
      </c>
      <c r="N43" s="20">
        <v>62.5</v>
      </c>
      <c r="O43" s="20">
        <v>62.5</v>
      </c>
      <c r="P43" s="22">
        <f t="shared" si="3"/>
        <v>750</v>
      </c>
      <c r="Q43" s="20"/>
      <c r="R43" s="24">
        <v>50</v>
      </c>
      <c r="S43" s="21">
        <f t="shared" si="4"/>
        <v>600</v>
      </c>
      <c r="T43" s="28"/>
      <c r="U43" s="6"/>
    </row>
    <row r="44" spans="2:21" x14ac:dyDescent="0.3">
      <c r="B44" s="55" t="s">
        <v>34</v>
      </c>
      <c r="D44" s="24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2">
        <f t="shared" si="3"/>
        <v>0</v>
      </c>
      <c r="Q44" s="20"/>
      <c r="R44" s="24"/>
      <c r="S44" s="21">
        <f t="shared" si="4"/>
        <v>0</v>
      </c>
      <c r="T44" s="28"/>
    </row>
    <row r="45" spans="2:21" x14ac:dyDescent="0.3">
      <c r="B45" s="55" t="s">
        <v>31</v>
      </c>
      <c r="D45" s="24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2">
        <f t="shared" si="3"/>
        <v>0</v>
      </c>
      <c r="Q45" s="20"/>
      <c r="R45" s="24"/>
      <c r="S45" s="21">
        <f t="shared" si="4"/>
        <v>0</v>
      </c>
      <c r="T45" s="28"/>
    </row>
    <row r="46" spans="2:21" x14ac:dyDescent="0.3">
      <c r="B46" s="55" t="s">
        <v>36</v>
      </c>
      <c r="D46" s="24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2">
        <f t="shared" si="3"/>
        <v>0</v>
      </c>
      <c r="Q46" s="20"/>
      <c r="R46" s="24"/>
      <c r="S46" s="21">
        <f t="shared" si="4"/>
        <v>0</v>
      </c>
      <c r="T46" s="28"/>
    </row>
    <row r="47" spans="2:21" x14ac:dyDescent="0.3">
      <c r="B47" s="55" t="s">
        <v>37</v>
      </c>
      <c r="D47" s="24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2">
        <f t="shared" si="3"/>
        <v>0</v>
      </c>
      <c r="Q47" s="20"/>
      <c r="R47" s="24"/>
      <c r="S47" s="21">
        <f t="shared" si="4"/>
        <v>0</v>
      </c>
      <c r="T47" s="28"/>
    </row>
    <row r="48" spans="2:21" x14ac:dyDescent="0.3">
      <c r="B48" s="55" t="s">
        <v>8</v>
      </c>
      <c r="D48" s="24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2">
        <f t="shared" si="3"/>
        <v>0</v>
      </c>
      <c r="Q48" s="20"/>
      <c r="R48" s="24"/>
      <c r="S48" s="21">
        <f t="shared" si="4"/>
        <v>0</v>
      </c>
      <c r="T48" s="28"/>
    </row>
    <row r="49" spans="2:20" x14ac:dyDescent="0.3">
      <c r="B49" s="55" t="s">
        <v>21</v>
      </c>
      <c r="D49" s="24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2">
        <f t="shared" si="3"/>
        <v>0</v>
      </c>
      <c r="Q49" s="20"/>
      <c r="R49" s="24"/>
      <c r="S49" s="21">
        <f t="shared" si="4"/>
        <v>0</v>
      </c>
      <c r="T49" s="28"/>
    </row>
    <row r="50" spans="2:20" x14ac:dyDescent="0.3">
      <c r="B50" s="55" t="s">
        <v>32</v>
      </c>
      <c r="D50" s="24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2">
        <f>SUM(D50:O50)</f>
        <v>0</v>
      </c>
      <c r="Q50" s="20"/>
      <c r="R50" s="24"/>
      <c r="S50" s="21">
        <f t="shared" si="4"/>
        <v>0</v>
      </c>
      <c r="T50" s="28"/>
    </row>
    <row r="51" spans="2:20" x14ac:dyDescent="0.3">
      <c r="B51" s="55" t="s">
        <v>22</v>
      </c>
      <c r="D51" s="24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2">
        <f>SUM(D51:O51)</f>
        <v>0</v>
      </c>
      <c r="Q51" s="20"/>
      <c r="R51" s="24"/>
      <c r="S51" s="21">
        <f t="shared" si="4"/>
        <v>0</v>
      </c>
      <c r="T51" s="28"/>
    </row>
    <row r="52" spans="2:20" x14ac:dyDescent="0.3">
      <c r="B52" s="55" t="s">
        <v>62</v>
      </c>
      <c r="D52" s="26">
        <f t="shared" ref="D52:O52" si="5">SUM(D16:D51)</f>
        <v>434.70249999999999</v>
      </c>
      <c r="E52" s="21">
        <f t="shared" si="5"/>
        <v>461.64909999999998</v>
      </c>
      <c r="F52" s="21">
        <f t="shared" si="5"/>
        <v>466.71249999999998</v>
      </c>
      <c r="G52" s="21">
        <f t="shared" si="5"/>
        <v>408.65800000000002</v>
      </c>
      <c r="H52" s="21">
        <f t="shared" si="5"/>
        <v>427.86399999999998</v>
      </c>
      <c r="I52" s="21">
        <f t="shared" si="5"/>
        <v>470.32510000000002</v>
      </c>
      <c r="J52" s="21">
        <f t="shared" si="5"/>
        <v>579.4615</v>
      </c>
      <c r="K52" s="21">
        <f t="shared" si="5"/>
        <v>556.92219999999998</v>
      </c>
      <c r="L52" s="21">
        <f t="shared" si="5"/>
        <v>507.44050000000004</v>
      </c>
      <c r="M52" s="21">
        <f t="shared" si="5"/>
        <v>513.93190000000004</v>
      </c>
      <c r="N52" s="21">
        <f t="shared" si="5"/>
        <v>401.81950000000001</v>
      </c>
      <c r="O52" s="21">
        <f t="shared" si="5"/>
        <v>368.5</v>
      </c>
      <c r="P52" s="22">
        <f>SUM(D52:O52)</f>
        <v>5597.9867999999988</v>
      </c>
      <c r="Q52" s="20"/>
      <c r="R52" s="24">
        <f>SUM(R15:R51)</f>
        <v>800</v>
      </c>
      <c r="S52" s="21">
        <f t="shared" si="4"/>
        <v>9600</v>
      </c>
      <c r="T52" s="28"/>
    </row>
    <row r="53" spans="2:20" ht="15" thickBot="1" x14ac:dyDescent="0.35">
      <c r="B53" s="56" t="s">
        <v>42</v>
      </c>
      <c r="D53" s="75">
        <f t="shared" ref="D53:O53" si="6">+D7-D52</f>
        <v>1772.0475000000001</v>
      </c>
      <c r="E53" s="76">
        <f t="shared" si="6"/>
        <v>2643.3208999999997</v>
      </c>
      <c r="F53" s="76">
        <f t="shared" si="6"/>
        <v>2807.0374999999999</v>
      </c>
      <c r="G53" s="76">
        <f t="shared" si="6"/>
        <v>929.94199999999989</v>
      </c>
      <c r="H53" s="76">
        <f t="shared" si="6"/>
        <v>1550.9359999999999</v>
      </c>
      <c r="I53" s="76">
        <f t="shared" si="6"/>
        <v>2923.8449000000001</v>
      </c>
      <c r="J53" s="76">
        <f t="shared" si="6"/>
        <v>6452.5884999999998</v>
      </c>
      <c r="K53" s="76">
        <f t="shared" si="6"/>
        <v>5723.8177999999998</v>
      </c>
      <c r="L53" s="76">
        <f t="shared" si="6"/>
        <v>4123.9095000000007</v>
      </c>
      <c r="M53" s="76">
        <f t="shared" si="6"/>
        <v>4333.7981</v>
      </c>
      <c r="N53" s="76">
        <f t="shared" si="6"/>
        <v>708.83050000000003</v>
      </c>
      <c r="O53" s="76">
        <f t="shared" si="6"/>
        <v>-368.5</v>
      </c>
      <c r="P53" s="77">
        <f>SUM(D53:O53)</f>
        <v>33601.573199999999</v>
      </c>
      <c r="Q53" s="2"/>
      <c r="R53" s="78"/>
      <c r="S53" s="76">
        <f>+S12-S52</f>
        <v>24600</v>
      </c>
      <c r="T53" s="28"/>
    </row>
    <row r="54" spans="2:20" x14ac:dyDescent="0.3">
      <c r="B54" s="55" t="s">
        <v>64</v>
      </c>
      <c r="D54" s="40">
        <f t="shared" ref="D54:P54" si="7">IF(D7=0,"-",D53/D7)</f>
        <v>0.80301234847626601</v>
      </c>
      <c r="E54" s="41">
        <f t="shared" si="7"/>
        <v>0.85131930421227897</v>
      </c>
      <c r="F54" s="41">
        <f t="shared" si="7"/>
        <v>0.85743795341733486</v>
      </c>
      <c r="G54" s="41">
        <f t="shared" si="7"/>
        <v>0.69471238607500374</v>
      </c>
      <c r="H54" s="41">
        <f t="shared" si="7"/>
        <v>0.7837760258742672</v>
      </c>
      <c r="I54" s="41">
        <f t="shared" si="7"/>
        <v>0.86143148398577563</v>
      </c>
      <c r="J54" s="41">
        <f t="shared" si="7"/>
        <v>0.91759707339964869</v>
      </c>
      <c r="K54" s="41">
        <f t="shared" si="7"/>
        <v>0.91132856956345909</v>
      </c>
      <c r="L54" s="41">
        <f t="shared" si="7"/>
        <v>0.89043356688654507</v>
      </c>
      <c r="M54" s="41">
        <f t="shared" si="7"/>
        <v>0.89398504042098059</v>
      </c>
      <c r="N54" s="41">
        <f t="shared" si="7"/>
        <v>0.63821230810786478</v>
      </c>
      <c r="O54" s="41" t="str">
        <f t="shared" si="7"/>
        <v>-</v>
      </c>
      <c r="P54" s="27">
        <f t="shared" si="7"/>
        <v>0.8571926113456374</v>
      </c>
      <c r="Q54" s="2"/>
      <c r="R54" s="24"/>
      <c r="S54" s="41">
        <f>+S53/S12</f>
        <v>0.7192982456140351</v>
      </c>
      <c r="T54" s="28"/>
    </row>
    <row r="55" spans="2:20" x14ac:dyDescent="0.3">
      <c r="B55" s="55" t="s">
        <v>38</v>
      </c>
      <c r="D55" s="24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2">
        <f t="shared" ref="P55:P57" si="8">SUM(D55:O55)</f>
        <v>0</v>
      </c>
      <c r="Q55" s="2"/>
      <c r="R55" s="24"/>
      <c r="S55" s="21">
        <f t="shared" ref="S55:S57" si="9">+R55*12</f>
        <v>0</v>
      </c>
      <c r="T55" s="28"/>
    </row>
    <row r="56" spans="2:20" x14ac:dyDescent="0.3">
      <c r="B56" s="55" t="s">
        <v>39</v>
      </c>
      <c r="D56" s="24">
        <v>2500</v>
      </c>
      <c r="E56" s="20">
        <v>2500</v>
      </c>
      <c r="F56" s="20">
        <v>2500</v>
      </c>
      <c r="G56" s="20">
        <v>2500</v>
      </c>
      <c r="H56" s="20">
        <v>2500</v>
      </c>
      <c r="I56" s="20">
        <v>2500</v>
      </c>
      <c r="J56" s="20">
        <v>2500</v>
      </c>
      <c r="K56" s="20">
        <v>2500</v>
      </c>
      <c r="L56" s="20">
        <v>2500</v>
      </c>
      <c r="M56" s="20">
        <v>2500</v>
      </c>
      <c r="N56" s="20">
        <v>2500</v>
      </c>
      <c r="O56" s="20">
        <v>2500</v>
      </c>
      <c r="P56" s="22">
        <f t="shared" si="8"/>
        <v>30000</v>
      </c>
      <c r="Q56" s="2"/>
      <c r="R56" s="24">
        <v>2500</v>
      </c>
      <c r="S56" s="21">
        <f t="shared" si="9"/>
        <v>30000</v>
      </c>
      <c r="T56" s="28"/>
    </row>
    <row r="57" spans="2:20" x14ac:dyDescent="0.3">
      <c r="B57" s="55" t="s">
        <v>60</v>
      </c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4">
        <f t="shared" si="8"/>
        <v>0</v>
      </c>
      <c r="Q57" s="2"/>
      <c r="R57" s="24"/>
      <c r="S57" s="21">
        <f t="shared" si="9"/>
        <v>0</v>
      </c>
      <c r="T57" s="28"/>
    </row>
    <row r="58" spans="2:20" ht="15" thickBot="1" x14ac:dyDescent="0.35">
      <c r="B58" s="57" t="s">
        <v>65</v>
      </c>
      <c r="D58" s="79">
        <f>SUM(D55:D57)</f>
        <v>2500</v>
      </c>
      <c r="E58" s="80">
        <f t="shared" ref="E58:P58" si="10">SUM(E55:E57)</f>
        <v>2500</v>
      </c>
      <c r="F58" s="80">
        <f t="shared" si="10"/>
        <v>2500</v>
      </c>
      <c r="G58" s="80">
        <f t="shared" si="10"/>
        <v>2500</v>
      </c>
      <c r="H58" s="80">
        <f t="shared" si="10"/>
        <v>2500</v>
      </c>
      <c r="I58" s="80">
        <f t="shared" si="10"/>
        <v>2500</v>
      </c>
      <c r="J58" s="80">
        <f t="shared" si="10"/>
        <v>2500</v>
      </c>
      <c r="K58" s="80">
        <f t="shared" si="10"/>
        <v>2500</v>
      </c>
      <c r="L58" s="80">
        <f t="shared" si="10"/>
        <v>2500</v>
      </c>
      <c r="M58" s="80">
        <f t="shared" si="10"/>
        <v>2500</v>
      </c>
      <c r="N58" s="80">
        <f t="shared" si="10"/>
        <v>2500</v>
      </c>
      <c r="O58" s="80">
        <f t="shared" si="10"/>
        <v>2500</v>
      </c>
      <c r="P58" s="81">
        <f t="shared" si="10"/>
        <v>30000</v>
      </c>
      <c r="Q58" s="2"/>
      <c r="R58" s="79">
        <f>SUM(R55:R57)</f>
        <v>2500</v>
      </c>
      <c r="S58" s="80">
        <f>SUM(S55:S57)</f>
        <v>30000</v>
      </c>
      <c r="T58" s="28"/>
    </row>
    <row r="59" spans="2:20" x14ac:dyDescent="0.3">
      <c r="B59" s="54"/>
      <c r="D59" s="24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3"/>
      <c r="Q59" s="2"/>
      <c r="R59" s="24"/>
      <c r="S59" s="20"/>
      <c r="T59" s="28"/>
    </row>
    <row r="60" spans="2:20" ht="15" thickBot="1" x14ac:dyDescent="0.35">
      <c r="B60" s="57" t="s">
        <v>43</v>
      </c>
      <c r="D60" s="75">
        <f t="shared" ref="D60:O60" si="11">+D53-D58</f>
        <v>-727.95249999999987</v>
      </c>
      <c r="E60" s="76">
        <f t="shared" si="11"/>
        <v>143.32089999999971</v>
      </c>
      <c r="F60" s="76">
        <f t="shared" si="11"/>
        <v>307.03749999999991</v>
      </c>
      <c r="G60" s="76">
        <f t="shared" si="11"/>
        <v>-1570.058</v>
      </c>
      <c r="H60" s="76">
        <f t="shared" si="11"/>
        <v>-949.06400000000008</v>
      </c>
      <c r="I60" s="76">
        <f t="shared" si="11"/>
        <v>423.84490000000005</v>
      </c>
      <c r="J60" s="76">
        <f t="shared" si="11"/>
        <v>3952.5884999999998</v>
      </c>
      <c r="K60" s="76">
        <f t="shared" si="11"/>
        <v>3223.8177999999998</v>
      </c>
      <c r="L60" s="76">
        <f t="shared" si="11"/>
        <v>1623.9095000000007</v>
      </c>
      <c r="M60" s="76">
        <f t="shared" si="11"/>
        <v>1833.7981</v>
      </c>
      <c r="N60" s="76">
        <f t="shared" si="11"/>
        <v>-1791.1695</v>
      </c>
      <c r="O60" s="76">
        <f t="shared" si="11"/>
        <v>-2868.5</v>
      </c>
      <c r="P60" s="77">
        <f>SUM(D60:O60)</f>
        <v>3601.5731999999989</v>
      </c>
      <c r="Q60" s="2"/>
      <c r="R60" s="75">
        <f>+R53-R58</f>
        <v>-2500</v>
      </c>
      <c r="S60" s="76">
        <f>+S53-S58</f>
        <v>-5400</v>
      </c>
      <c r="T60" s="28"/>
    </row>
    <row r="61" spans="2:20" ht="15" thickBot="1" x14ac:dyDescent="0.35">
      <c r="B61" s="54"/>
      <c r="D61" s="24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3"/>
      <c r="Q61" s="2"/>
      <c r="R61" s="24"/>
      <c r="S61" s="20"/>
      <c r="T61" s="28"/>
    </row>
    <row r="62" spans="2:20" ht="15" thickBot="1" x14ac:dyDescent="0.35">
      <c r="B62" s="58" t="s">
        <v>23</v>
      </c>
      <c r="D62" s="24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3"/>
      <c r="Q62" s="2"/>
      <c r="R62" s="24"/>
      <c r="T62" s="28"/>
    </row>
    <row r="63" spans="2:20" ht="15" thickBot="1" x14ac:dyDescent="0.35">
      <c r="B63" s="54" t="s">
        <v>66</v>
      </c>
      <c r="D63" s="24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3"/>
      <c r="Q63" s="2"/>
      <c r="R63" s="24">
        <v>350000</v>
      </c>
      <c r="T63" s="28"/>
    </row>
    <row r="64" spans="2:20" ht="15" thickBot="1" x14ac:dyDescent="0.35">
      <c r="B64" s="57" t="s">
        <v>67</v>
      </c>
      <c r="D64" s="94">
        <f>+P64</f>
        <v>9.6004494857142852E-2</v>
      </c>
      <c r="P64" s="95">
        <f>+P53/R63</f>
        <v>9.6004494857142852E-2</v>
      </c>
      <c r="R64" s="95">
        <f>+S53/R63</f>
        <v>7.0285714285714285E-2</v>
      </c>
      <c r="T64" s="28"/>
    </row>
    <row r="65" spans="2:20" ht="15" thickBot="1" x14ac:dyDescent="0.35">
      <c r="B65" s="54"/>
      <c r="D65" s="29"/>
      <c r="P65" s="28"/>
      <c r="R65" s="67">
        <v>0.06</v>
      </c>
      <c r="S65" s="68"/>
      <c r="T65" s="66" t="s">
        <v>83</v>
      </c>
    </row>
    <row r="66" spans="2:20" ht="15" thickBot="1" x14ac:dyDescent="0.35">
      <c r="B66" s="59" t="s">
        <v>24</v>
      </c>
      <c r="D66" s="42">
        <v>31</v>
      </c>
      <c r="E66" s="43">
        <v>28</v>
      </c>
      <c r="F66" s="43">
        <v>31</v>
      </c>
      <c r="G66" s="43">
        <v>30</v>
      </c>
      <c r="H66" s="43">
        <v>31</v>
      </c>
      <c r="I66" s="43">
        <v>30</v>
      </c>
      <c r="J66" s="43">
        <v>31</v>
      </c>
      <c r="K66" s="43">
        <v>31</v>
      </c>
      <c r="L66" s="43">
        <v>30</v>
      </c>
      <c r="M66" s="43">
        <v>31</v>
      </c>
      <c r="N66" s="43">
        <v>30</v>
      </c>
      <c r="O66" s="43">
        <v>31</v>
      </c>
      <c r="P66" s="44">
        <f>SUM(D66:O66)</f>
        <v>365</v>
      </c>
    </row>
    <row r="67" spans="2:20" ht="15" thickBot="1" x14ac:dyDescent="0.35">
      <c r="B67" s="59" t="s">
        <v>25</v>
      </c>
      <c r="D67" s="29">
        <v>10</v>
      </c>
      <c r="E67" s="1">
        <v>14</v>
      </c>
      <c r="F67" s="1">
        <v>15</v>
      </c>
      <c r="G67" s="1">
        <v>6</v>
      </c>
      <c r="H67" s="1">
        <v>9</v>
      </c>
      <c r="I67" s="1">
        <v>15</v>
      </c>
      <c r="J67" s="1">
        <v>29</v>
      </c>
      <c r="K67" s="1">
        <v>25</v>
      </c>
      <c r="L67" s="1">
        <v>19</v>
      </c>
      <c r="M67" s="1">
        <v>22</v>
      </c>
      <c r="N67" s="1">
        <v>4</v>
      </c>
      <c r="O67" s="1">
        <v>0</v>
      </c>
      <c r="P67" s="44">
        <f>SUM(D67:O67)</f>
        <v>168</v>
      </c>
    </row>
    <row r="68" spans="2:20" ht="16.2" customHeight="1" thickBot="1" x14ac:dyDescent="0.35">
      <c r="B68" s="60" t="s">
        <v>74</v>
      </c>
      <c r="D68" s="40">
        <f>D67/D66</f>
        <v>0.32258064516129031</v>
      </c>
      <c r="E68" s="41">
        <f t="shared" ref="E68:O68" si="12">E67/E66</f>
        <v>0.5</v>
      </c>
      <c r="F68" s="41">
        <f t="shared" si="12"/>
        <v>0.4838709677419355</v>
      </c>
      <c r="G68" s="41">
        <f t="shared" si="12"/>
        <v>0.2</v>
      </c>
      <c r="H68" s="41">
        <f t="shared" si="12"/>
        <v>0.29032258064516131</v>
      </c>
      <c r="I68" s="41">
        <f t="shared" si="12"/>
        <v>0.5</v>
      </c>
      <c r="J68" s="41">
        <f t="shared" si="12"/>
        <v>0.93548387096774188</v>
      </c>
      <c r="K68" s="41">
        <f t="shared" si="12"/>
        <v>0.80645161290322576</v>
      </c>
      <c r="L68" s="41">
        <f t="shared" si="12"/>
        <v>0.6333333333333333</v>
      </c>
      <c r="M68" s="41">
        <f t="shared" si="12"/>
        <v>0.70967741935483875</v>
      </c>
      <c r="N68" s="41">
        <f t="shared" si="12"/>
        <v>0.13333333333333333</v>
      </c>
      <c r="O68" s="41">
        <f t="shared" si="12"/>
        <v>0</v>
      </c>
      <c r="P68" s="27">
        <f t="shared" ref="P68" si="13">+P67/P66</f>
        <v>0.46027397260273972</v>
      </c>
    </row>
    <row r="69" spans="2:20" ht="16.2" customHeight="1" thickBot="1" x14ac:dyDescent="0.35">
      <c r="B69" s="59" t="s">
        <v>26</v>
      </c>
      <c r="D69" s="45">
        <f t="shared" ref="D69:O69" si="14">IF(D67&gt;0,D4/D67,0)</f>
        <v>220.67500000000001</v>
      </c>
      <c r="E69" s="46">
        <f t="shared" si="14"/>
        <v>221.78357142857141</v>
      </c>
      <c r="F69" s="46">
        <f t="shared" si="14"/>
        <v>218.25</v>
      </c>
      <c r="G69" s="46">
        <f t="shared" si="14"/>
        <v>223.1</v>
      </c>
      <c r="H69" s="46">
        <f t="shared" si="14"/>
        <v>219.86666666666667</v>
      </c>
      <c r="I69" s="46">
        <f t="shared" si="14"/>
        <v>226.27799999999999</v>
      </c>
      <c r="J69" s="46">
        <f t="shared" si="14"/>
        <v>242.48448275862069</v>
      </c>
      <c r="K69" s="46">
        <f t="shared" si="14"/>
        <v>251.2296</v>
      </c>
      <c r="L69" s="46">
        <f t="shared" si="14"/>
        <v>243.75526315789475</v>
      </c>
      <c r="M69" s="46">
        <f t="shared" si="14"/>
        <v>220.35136363636363</v>
      </c>
      <c r="N69" s="46">
        <f t="shared" si="14"/>
        <v>277.66250000000002</v>
      </c>
      <c r="O69" s="46">
        <f t="shared" si="14"/>
        <v>0</v>
      </c>
      <c r="P69" s="47">
        <f>+P4/P67</f>
        <v>233.33071428571432</v>
      </c>
    </row>
    <row r="70" spans="2:20" ht="16.2" customHeight="1" thickBot="1" x14ac:dyDescent="0.35">
      <c r="B70" s="71" t="s">
        <v>87</v>
      </c>
      <c r="D70" s="48">
        <f t="shared" ref="D70:O70" si="15">+D7/D66</f>
        <v>71.185483870967744</v>
      </c>
      <c r="E70" s="49">
        <f t="shared" si="15"/>
        <v>110.8917857142857</v>
      </c>
      <c r="F70" s="49">
        <f t="shared" si="15"/>
        <v>105.60483870967742</v>
      </c>
      <c r="G70" s="49">
        <f t="shared" si="15"/>
        <v>44.62</v>
      </c>
      <c r="H70" s="49">
        <f t="shared" si="15"/>
        <v>63.832258064516125</v>
      </c>
      <c r="I70" s="49">
        <f t="shared" si="15"/>
        <v>113.139</v>
      </c>
      <c r="J70" s="49">
        <f t="shared" si="15"/>
        <v>226.84032258064516</v>
      </c>
      <c r="K70" s="49">
        <f t="shared" si="15"/>
        <v>202.60451612903225</v>
      </c>
      <c r="L70" s="49">
        <f t="shared" si="15"/>
        <v>154.37833333333336</v>
      </c>
      <c r="M70" s="49">
        <f t="shared" si="15"/>
        <v>156.37838709677419</v>
      </c>
      <c r="N70" s="49">
        <f t="shared" si="15"/>
        <v>37.021666666666668</v>
      </c>
      <c r="O70" s="49">
        <f t="shared" si="15"/>
        <v>0</v>
      </c>
      <c r="P70" s="50"/>
    </row>
    <row r="72" spans="2:20" x14ac:dyDescent="0.3">
      <c r="D72" s="1" t="s">
        <v>93</v>
      </c>
    </row>
    <row r="73" spans="2:20" x14ac:dyDescent="0.3">
      <c r="D73" s="1" t="s">
        <v>94</v>
      </c>
    </row>
    <row r="74" spans="2:20" x14ac:dyDescent="0.3">
      <c r="D74" s="1" t="s">
        <v>85</v>
      </c>
    </row>
    <row r="75" spans="2:20" x14ac:dyDescent="0.3">
      <c r="I75"/>
      <c r="J75" s="69"/>
      <c r="K75" s="69"/>
      <c r="L75" s="69"/>
      <c r="M75" s="69"/>
      <c r="N75" s="69"/>
      <c r="O75" s="69"/>
      <c r="P75" s="69"/>
    </row>
    <row r="76" spans="2:20" x14ac:dyDescent="0.3">
      <c r="I76"/>
      <c r="J76" s="69"/>
      <c r="K76" s="69"/>
      <c r="L76" s="69"/>
      <c r="M76" s="69"/>
      <c r="N76" s="69"/>
      <c r="O76" s="69"/>
      <c r="P76" s="69"/>
    </row>
    <row r="77" spans="2:20" x14ac:dyDescent="0.3">
      <c r="I77"/>
      <c r="J77" s="69"/>
      <c r="K77" s="69"/>
      <c r="L77" s="69"/>
      <c r="M77" s="69"/>
      <c r="N77" s="69"/>
      <c r="O77" s="69"/>
      <c r="P77" s="69"/>
    </row>
    <row r="78" spans="2:20" x14ac:dyDescent="0.3">
      <c r="D78" s="7"/>
      <c r="E78" s="7"/>
      <c r="I78"/>
      <c r="J78" s="70"/>
      <c r="K78" s="70"/>
      <c r="L78" s="70"/>
      <c r="M78" s="70"/>
      <c r="N78" s="70"/>
      <c r="O78" s="70"/>
      <c r="P78" s="70"/>
    </row>
    <row r="79" spans="2:20" x14ac:dyDescent="0.3">
      <c r="C79" s="7"/>
      <c r="D79" s="7"/>
      <c r="I79"/>
      <c r="J79" s="69"/>
      <c r="K79" s="69"/>
      <c r="L79" s="69"/>
      <c r="M79" s="69"/>
      <c r="N79" s="69"/>
      <c r="O79" s="69"/>
      <c r="P79" s="69"/>
    </row>
    <row r="80" spans="2:20" x14ac:dyDescent="0.3">
      <c r="C80" s="7"/>
      <c r="D80" s="7"/>
      <c r="E80" s="7"/>
      <c r="I80"/>
      <c r="J80" s="70"/>
      <c r="K80" s="70"/>
      <c r="L80" s="70"/>
      <c r="M80" s="70"/>
      <c r="N80" s="70"/>
      <c r="O80" s="70"/>
      <c r="P80" s="70"/>
    </row>
    <row r="82" spans="3:5" x14ac:dyDescent="0.3">
      <c r="E82" s="7"/>
    </row>
    <row r="83" spans="3:5" x14ac:dyDescent="0.3">
      <c r="C83" s="7"/>
      <c r="D83" s="7"/>
      <c r="E83" s="7"/>
    </row>
    <row r="84" spans="3:5" x14ac:dyDescent="0.3">
      <c r="C84" s="7"/>
      <c r="D84" s="7"/>
    </row>
    <row r="88" spans="3:5" x14ac:dyDescent="0.3">
      <c r="C88" s="10"/>
    </row>
    <row r="89" spans="3:5" x14ac:dyDescent="0.3">
      <c r="C89" s="10"/>
    </row>
    <row r="91" spans="3:5" x14ac:dyDescent="0.3">
      <c r="D91" s="7"/>
    </row>
    <row r="92" spans="3:5" x14ac:dyDescent="0.3">
      <c r="C92" s="7"/>
      <c r="D92" s="7"/>
    </row>
    <row r="99" spans="2:23" x14ac:dyDescent="0.3">
      <c r="B99" s="8"/>
    </row>
    <row r="101" spans="2:23" x14ac:dyDescent="0.3">
      <c r="B101" s="8"/>
    </row>
    <row r="103" spans="2:23" x14ac:dyDescent="0.3">
      <c r="B103" s="8"/>
    </row>
    <row r="112" spans="2:23" x14ac:dyDescent="0.3">
      <c r="S112"/>
      <c r="T112"/>
      <c r="U112"/>
      <c r="V112"/>
      <c r="W112"/>
    </row>
    <row r="113" spans="19:23" x14ac:dyDescent="0.3">
      <c r="S113"/>
      <c r="T113"/>
      <c r="U113"/>
      <c r="V113"/>
      <c r="W113"/>
    </row>
    <row r="114" spans="19:23" x14ac:dyDescent="0.3">
      <c r="S114"/>
      <c r="T114"/>
      <c r="U114"/>
      <c r="V114"/>
      <c r="W114"/>
    </row>
    <row r="115" spans="19:23" x14ac:dyDescent="0.3">
      <c r="S115"/>
      <c r="T115"/>
      <c r="U115"/>
      <c r="V115"/>
      <c r="W115"/>
    </row>
    <row r="116" spans="19:23" x14ac:dyDescent="0.3">
      <c r="S116"/>
      <c r="T116"/>
      <c r="U116"/>
      <c r="V116"/>
      <c r="W116"/>
    </row>
    <row r="117" spans="19:23" x14ac:dyDescent="0.3">
      <c r="S117"/>
      <c r="T117"/>
      <c r="U117"/>
      <c r="V117"/>
      <c r="W117"/>
    </row>
    <row r="118" spans="19:23" x14ac:dyDescent="0.3">
      <c r="S118"/>
      <c r="T118"/>
      <c r="U118"/>
      <c r="V118"/>
      <c r="W118"/>
    </row>
    <row r="119" spans="19:23" x14ac:dyDescent="0.3">
      <c r="S119"/>
      <c r="T119"/>
      <c r="U119"/>
      <c r="V119"/>
      <c r="W119"/>
    </row>
    <row r="120" spans="19:23" x14ac:dyDescent="0.3">
      <c r="S120"/>
      <c r="T120"/>
      <c r="U120"/>
      <c r="V120"/>
      <c r="W120"/>
    </row>
    <row r="121" spans="19:23" x14ac:dyDescent="0.3">
      <c r="S121"/>
      <c r="T121"/>
      <c r="U121"/>
      <c r="V121"/>
      <c r="W121"/>
    </row>
    <row r="122" spans="19:23" x14ac:dyDescent="0.3">
      <c r="S122"/>
      <c r="T122"/>
      <c r="U122"/>
      <c r="V122"/>
      <c r="W122"/>
    </row>
  </sheetData>
  <sheetProtection sheet="1" selectLockedCells="1"/>
  <sortState xmlns:xlrd2="http://schemas.microsoft.com/office/spreadsheetml/2017/richdata2" ref="B29:B52">
    <sortCondition ref="B29:B52"/>
  </sortState>
  <mergeCells count="4">
    <mergeCell ref="D2:P2"/>
    <mergeCell ref="R2:T2"/>
    <mergeCell ref="B14:T14"/>
    <mergeCell ref="B1:T1"/>
  </mergeCells>
  <phoneticPr fontId="6" type="noConversion"/>
  <conditionalFormatting sqref="D4:S13 D15:S62 D63:R65 D66:S70">
    <cfRule type="expression" dxfId="0" priority="1">
      <formula>_xlfn.ISFORMULA(D4)</formula>
    </cfRule>
  </conditionalFormatting>
  <pageMargins left="0.25" right="0.25" top="0.75" bottom="0.75" header="0.3" footer="0.3"/>
  <pageSetup scale="51" fitToHeight="0" orientation="portrait" horizontalDpi="0" verticalDpi="0" r:id="rId1"/>
  <ignoredErrors>
    <ignoredError sqref="D7:O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l b F W D 7 K 3 O i k A A A A 9 g A A A B I A H A B D b 2 5 m a W c v U G F j a 2 F n Z S 5 4 b W w g o h g A K K A U A A A A A A A A A A A A A A A A A A A A A A A A A A A A h Y 9 B D o I w F E S v Q r q n L T U m h H z K w q 0 k J k T j t o G K j f A x t F j u 5 s I j e Q U x i r p z O W / e Y u Z + v U E 2 t k 1 w 0 b 0 1 H a Y k o p w E G s u u M l i n Z H C H M C a Z h I 0 q T 6 r W w S S j T U Z b p e T o 3 D l h z H t P / Y J 2 f c 0 E 5 x H b 5 + u i P O p W k Y 9 s / s u h Q e s U l p p I 2 L 3 G S E E j E V O x F J Q D m y H k B r + C m P Y + 2 x 8 I q 6 F x Q 6 + l x n B b A J s j s P c H + Q B Q S w M E F A A C A A g A 1 l b F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Z W x V g o i k e 4 D g A A A B E A A A A T A B w A R m 9 y b X V s Y X M v U 2 V j d G l v b j E u b S C i G A A o o B Q A A A A A A A A A A A A A A A A A A A A A A A A A A A A r T k 0 u y c z P U w i G 0 I b W A F B L A Q I t A B Q A A g A I A N Z W x V g + y t z o p A A A A P Y A A A A S A A A A A A A A A A A A A A A A A A A A A A B D b 2 5 m a W c v U G F j a 2 F n Z S 5 4 b W x Q S w E C L Q A U A A I A C A D W V s V Y D 8 r p q 6 Q A A A D p A A A A E w A A A A A A A A A A A A A A A A D w A A A A W 0 N v b n R l b n R f V H l w Z X N d L n h t b F B L A Q I t A B Q A A g A I A N Z W x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A Y d g H e B w a R q H Q p X 3 x y S Z F A A A A A A I A A A A A A B B m A A A A A Q A A I A A A A L 9 3 f w b o c 7 E e G F A K 8 5 r 3 0 t f R F v E d 4 E Z j N / I 5 J 0 n / Q k 7 0 A A A A A A 6 A A A A A A g A A I A A A A P M R I V y u u b R l N l h D f h o m E f S a T I y g N i f c S P h Y Y Q p y F t 4 1 U A A A A O + 6 R / u i y B d a r B q h A S 8 w S C r T z Z 3 a z O R b A q U e Y 2 / u K 0 M J 3 x 5 t R m q 5 k h V m O H h 7 7 U d I + K v V u e C N W R W 1 3 n n Y p G z Q j I n 3 R k D F O M j S A x Q / T h M g O Y / 7 Q A A A A K F M o H t o Q 8 / c F z Q m g K K i z P a q A l A w L v r g u q q w 5 M 0 r d t d t J p Z v f v 0 a A 7 C w J K o v 3 G B 8 s 5 E m m H A k h E c q N + t 6 Z o u b l 7 Q = < / D a t a M a s h u p > 
</file>

<file path=customXml/itemProps1.xml><?xml version="1.0" encoding="utf-8"?>
<ds:datastoreItem xmlns:ds="http://schemas.openxmlformats.org/officeDocument/2006/customXml" ds:itemID="{44F49AC6-15B7-4167-B964-FE476E16BCC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P&amp;L</vt:lpstr>
      <vt:lpstr>Clear_STR_Revenues</vt:lpstr>
      <vt:lpstr>PrintRng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Underhill</dc:creator>
  <cp:lastModifiedBy>Steve Underhill</cp:lastModifiedBy>
  <cp:lastPrinted>2024-07-08T14:52:19Z</cp:lastPrinted>
  <dcterms:created xsi:type="dcterms:W3CDTF">2024-06-04T15:08:09Z</dcterms:created>
  <dcterms:modified xsi:type="dcterms:W3CDTF">2024-10-18T14:07:35Z</dcterms:modified>
</cp:coreProperties>
</file>